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<sst xmlns="http://schemas.openxmlformats.org/spreadsheetml/2006/main" count="442" uniqueCount="386">
  <si>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</si>
  <si>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</si>
  <si>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</si>
  <si>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</si>
  <si>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</si>
  <si>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</si>
  <si>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</si>
  <si>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</si>
  <si>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</si>
  <si>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</si>
  <si>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</si>
  <si>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</si>
  <si>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</si>
  <si>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</si>
  <si>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</si>
  <si>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</si>
  <si>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</si>
  <si>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</si>
  <si>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</si>
  <si>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</si>
  <si>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</si>
  <si>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</si>
  <si>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</si>
  <si>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</si>
  <si>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</si>
  <si>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</si>
  <si>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</si>
  <si>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</si>
  <si>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</si>
  <si>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</si>
  <si>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</si>
  <si>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</si>
  <si>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</si>
  <si>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</si>
  <si>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</si>
  <si>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</si>
  <si>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</si>
  <si>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</si>
  <si>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</si>
  <si>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</si>
  <si>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</si>
  <si>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</si>
  <si>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</si>
  <si>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</si>
  <si>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</si>
  <si>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</si>
  <si>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</si>
  <si>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</si>
  <si>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</si>
  <si>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</si>
  <si>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</si>
  <si>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</si>
  <si>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</si>
  <si>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</si>
  <si>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</si>
  <si>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</si>
  <si>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</si>
  <si>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</si>
  <si>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</si>
  <si>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</si>
  <si>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</si>
  <si>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</si>
  <si>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</si>
  <si>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</si>
  <si>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</si>
  <si>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</si>
  <si>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</si>
  <si>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</si>
  <si>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</si>
  <si>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</si>
  <si>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</si>
  <si>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</si>
  <si>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</si>
  <si>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</si>
  <si>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</si>
  <si>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</si>
  <si>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</si>
  <si>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</si>
  <si>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</si>
  <si>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</si>
  <si>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</si>
  <si>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</si>
  <si>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</si>
  <si>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</si>
  <si>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</si>
  <si>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</si>
  <si>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</si>
  <si>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</si>
  <si>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</si>
  <si>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</si>
  <si>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</si>
  <si>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</si>
  <si>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</si>
  <si>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</si>
  <si>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</si>
  <si>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</si>
  <si>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</si>
  <si>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</si>
  <si>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</si>
  <si>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</si>
  <si>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</si>
  <si>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</si>
  <si>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</si>
  <si>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</si>
  <si>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</si>
  <si>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</si>
  <si>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</si>
  <si>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</si>
  <si>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</si>
  <si>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</si>
  <si>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</si>
  <si>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</si>
  <si>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</si>
  <si>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</si>
  <si>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</si>
  <si>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</si>
  <si>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</si>
  <si>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</si>
  <si>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</si>
  <si>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</si>
  <si>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</si>
  <si>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</si>
  <si>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</si>
  <si>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</si>
  <si>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</si>
  <si>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</si>
  <si>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</si>
  <si>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</si>
  <si>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</si>
  <si>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</si>
  <si>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</si>
  <si>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</si>
  <si>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</si>
  <si>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</si>
  <si>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</si>
  <si>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</si>
  <si>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</si>
  <si>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</si>
  <si>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</si>
  <si>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</si>
  <si>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</si>
  <si>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</si>
  <si>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</si>
  <si>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</si>
  <si>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</si>
  <si>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</si>
  <si>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</si>
  <si>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</si>
  <si>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</si>
  <si>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</si>
  <si>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</si>
  <si>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</si>
  <si>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</si>
  <si>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</si>
  <si>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</si>
  <si>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</si>
  <si>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</si>
  <si>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</si>
  <si>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</si>
  <si>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</si>
  <si>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</si>
  <si>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</si>
  <si>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</si>
  <si>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</si>
  <si>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</si>
  <si>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</si>
  <si>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</si>
  <si>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</si>
  <si>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</si>
  <si>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</si>
  <si>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</si>
  <si>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</si>
  <si>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</si>
  <si>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</si>
  <si>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</si>
  <si>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</si>
  <si>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</si>
  <si>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</si>
  <si>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</si>
  <si>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</si>
  <si>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</si>
  <si>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</si>
  <si>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</si>
  <si>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</si>
  <si>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</si>
  <si>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</si>
  <si>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</si>
  <si>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</si>
  <si>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</si>
  <si>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</si>
  <si>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</si>
  <si>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</si>
  <si>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</si>
  <si>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</si>
  <si>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</si>
  <si>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</si>
  <si>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</si>
  <si>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</si>
  <si>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</si>
  <si>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</si>
  <si>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</si>
  <si>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</si>
  <si>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</si>
  <si>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</si>
  <si>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</si>
  <si>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</si>
  <si>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</si>
  <si>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</si>
  <si>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</si>
  <si>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</si>
  <si>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</si>
  <si>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</si>
  <si>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</si>
  <si>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</si>
  <si>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</si>
  <si>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</si>
  <si>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</si>
  <si>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</si>
  <si>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</si>
  <si>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</si>
  <si>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</si>
  <si>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</si>
  <si>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</si>
  <si>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</si>
  <si>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</si>
  <si>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</si>
  <si>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</si>
  <si>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</si>
  <si>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</si>
  <si>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</si>
  <si>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</si>
  <si>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</si>
  <si>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</si>
  <si>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</si>
  <si>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</si>
  <si>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</si>
  <si>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</si>
  <si>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</si>
  <si>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</si>
  <si>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</si>
  <si>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</si>
  <si>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</si>
  <si>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</si>
  <si>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</si>
  <si>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</si>
  <si>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</si>
  <si>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</si>
  <si>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</si>
  <si>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</si>
  <si>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</si>
  <si>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</si>
  <si>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</si>
  <si>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</si>
  <si>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</si>
  <si>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</si>
  <si>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</si>
  <si>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</si>
  <si>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</si>
  <si>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</si>
  <si>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</si>
  <si>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</si>
  <si>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</si>
  <si>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</si>
  <si>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</si>
  <si>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</si>
  <si>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</si>
  <si>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</si>
  <si>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</si>
  <si>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</si>
  <si>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</si>
  <si>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</si>
  <si>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</si>
  <si>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</si>
  <si>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</si>
  <si>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</si>
  <si>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</si>
  <si>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</si>
  <si>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</si>
  <si>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</si>
  <si>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</si>
  <si>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</si>
  <si>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</si>
  <si>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</si>
  <si>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</si>
  <si>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</si>
  <si>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</si>
  <si>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</si>
  <si>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</si>
  <si>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</si>
  <si>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</si>
  <si>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</si>
  <si>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</si>
  <si>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</si>
  <si>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</si>
  <si>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</si>
  <si>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</si>
  <si>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</si>
  <si>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</si>
  <si>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</si>
  <si>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</si>
  <si>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</si>
  <si>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</si>
  <si>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</si>
  <si>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</si>
  <si>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</si>
  <si>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</si>
  <si>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</si>
  <si>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</si>
  <si>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</si>
  <si>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</si>
  <si>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</si>
  <si>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</si>
  <si>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</si>
  <si>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</si>
  <si>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</si>
  <si>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</si>
  <si>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</si>
  <si>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</si>
  <si>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</si>
  <si>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</si>
  <si>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</si>
  <si>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</si>
  <si>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</si>
  <si>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</si>
  <si>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</si>
  <si>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</si>
  <si>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</si>
  <si>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</si>
  <si>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</si>
  <si>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</si>
  <si>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</si>
  <si>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</si>
  <si>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</si>
  <si>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</si>
  <si>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</si>
  <si>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</si>
  <si>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</si>
  <si>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</si>
  <si>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</si>
  <si>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</si>
  <si>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</si>
  <si>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</si>
  <si>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</si>
  <si>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</si>
  <si>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</si>
  <si>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</si>
  <si>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</si>
  <si>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</si>
  <si>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</si>
  <si>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</si>
  <si>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</si>
  <si>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</si>
  <si>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</si>
  <si>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</si>
  <si>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</si>
  <si>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</si>
  <si>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</si>
  <si>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</si>
  <si>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</si>
  <si>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</si>
  <si>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</si>
  <si>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</si>
  <si>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</si>
  <si>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</si>
  <si>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</si>
  <si>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</si>
  <si>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</si>
  <si>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</si>
  <si>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</si>
  <si>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</si>
  <si>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</si>
  <si>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</si>
  <si>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Subprogramul de radioterapie a bolnavilor cu afectiuni oncologice</t>
  </si>
  <si>
    <t xml:space="preserve"> ~ hotarari judecatoresti</t>
  </si>
  <si>
    <t>Venituri din contributia datorata pentru contractele cost-volum/cost-volum-rezultat</t>
  </si>
  <si>
    <t xml:space="preserve">  ~  OUG 35/2015</t>
  </si>
  <si>
    <t xml:space="preserve">    ~  OUG 35/2015</t>
  </si>
  <si>
    <t>Contributia individuala de asigurari sociale de sanatate datorata de persoanele care realizeaza venituri din arend. bunurilor agricole</t>
  </si>
  <si>
    <t>CASA DE ASIGURARI DE SANATATE BISTRITA NASAUD</t>
  </si>
  <si>
    <t>Ec. ILISUAN CAMELIA</t>
  </si>
  <si>
    <t>Director Economic</t>
  </si>
  <si>
    <t>Ec. RATIU MIRCEA IOAN</t>
  </si>
  <si>
    <t xml:space="preserve">Nr.          /12,01,2016  </t>
  </si>
  <si>
    <t>CONT DE EXECUTIE VENITURI DECEMBRIE 2015</t>
  </si>
  <si>
    <t>CONT DE EXECUTIE CHELTUIELI DECEMBRIE  2015</t>
  </si>
  <si>
    <t xml:space="preserve">Nr.549 /12,01,2016  </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</si>
</sst>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2">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4" fontId="0" fillId="24" borderId="10" xfId="0" applyNumberFormat="1" applyFont="1" applyFill="1" applyBorder="1" applyAlignment="1">
      <alignment horizontal="left" vertical="center" wrapText="1"/>
    </xf>
    <xf numFmtId="175" fontId="0" fillId="24" borderId="10" xfId="65" applyNumberFormat="1" applyFont="1" applyFill="1" applyBorder="1" applyAlignment="1">
      <alignment wrapText="1"/>
      <protection/>
    </xf>
    <xf numFmtId="4" fontId="23" fillId="4" borderId="10" xfId="0" applyNumberFormat="1" applyFont="1" applyFill="1" applyBorder="1" applyAlignment="1">
      <alignment wrapText="1"/>
    </xf>
    <xf numFmtId="2" fontId="30"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30"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0" fontId="23" fillId="0" borderId="0" xfId="0" applyFont="1" applyFill="1" applyAlignment="1">
      <alignment/>
    </xf>
    <xf numFmtId="0" fontId="29" fillId="0" borderId="0" xfId="0" applyFont="1" applyFill="1" applyAlignment="1">
      <alignment/>
    </xf>
    <xf numFmtId="4" fontId="29" fillId="0" borderId="0" xfId="0" applyNumberFormat="1" applyFont="1" applyFill="1" applyAlignment="1">
      <alignment/>
    </xf>
    <xf numFmtId="4" fontId="23" fillId="0" borderId="0" xfId="0" applyNumberFormat="1" applyFont="1" applyFill="1" applyAlignment="1">
      <alignment/>
    </xf>
    <xf numFmtId="4" fontId="0" fillId="0" borderId="12" xfId="0" applyNumberFormat="1" applyFont="1" applyFill="1" applyBorder="1" applyAlignment="1">
      <alignment/>
    </xf>
    <xf numFmtId="4" fontId="0" fillId="0" borderId="10" xfId="0" applyNumberFormat="1" applyFont="1" applyFill="1" applyBorder="1" applyAlignment="1">
      <alignment/>
    </xf>
    <xf numFmtId="0" fontId="41" fillId="0" borderId="0" xfId="0" applyFont="1" applyFill="1" applyAlignment="1">
      <alignment wrapText="1"/>
    </xf>
    <xf numFmtId="0" fontId="41" fillId="0" borderId="0" xfId="0" applyFont="1" applyAlignment="1">
      <alignment wrapText="1"/>
    </xf>
    <xf numFmtId="0" fontId="0" fillId="0" borderId="0" xfId="0" applyFont="1" applyFill="1" applyAlignment="1">
      <alignment wrapText="1"/>
    </xf>
    <xf numFmtId="0" fontId="0" fillId="0" borderId="0" xfId="0" applyAlignment="1">
      <alignment wrapText="1"/>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5"/>
  <sheetViews>
    <sheetView zoomScale="82" zoomScaleNormal="82" zoomScalePageLayoutView="0" workbookViewId="0" topLeftCell="A1">
      <pane xSplit="3" ySplit="7" topLeftCell="D8" activePane="bottomRight" state="frozen"/>
      <selection pane="topLeft" activeCell="D37" sqref="D37"/>
      <selection pane="topRight" activeCell="D37" sqref="D37"/>
      <selection pane="bottomLeft" activeCell="D37" sqref="D37"/>
      <selection pane="bottomRight" activeCell="E14" sqref="E14"/>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hidden="1"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1:3" ht="16.5" customHeight="1">
      <c r="A1" s="144" t="s">
        <v>378</v>
      </c>
      <c r="B1" s="145"/>
      <c r="C1" s="145"/>
    </row>
    <row r="2" spans="1:133" ht="18.75">
      <c r="A2" s="146" t="s">
        <v>385</v>
      </c>
      <c r="B2" s="14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33" ht="17.25" customHeight="1">
      <c r="B3" s="15" t="s">
        <v>383</v>
      </c>
      <c r="C3" s="16"/>
      <c r="D3" s="1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row>
    <row r="4" spans="1:159" ht="12.75">
      <c r="A4" s="4"/>
      <c r="B4" s="17"/>
      <c r="C4" s="2"/>
      <c r="D4" s="2"/>
      <c r="E4" s="2"/>
      <c r="F4" s="2"/>
      <c r="FC4" s="18"/>
    </row>
    <row r="5" spans="2:159" ht="12.75" customHeight="1">
      <c r="B5" s="3"/>
      <c r="C5" s="20"/>
      <c r="D5" s="20"/>
      <c r="E5" s="2"/>
      <c r="F5" s="21" t="s">
        <v>0</v>
      </c>
      <c r="G5" s="22"/>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51"/>
      <c r="EF5" s="151"/>
      <c r="EG5" s="151"/>
      <c r="EH5" s="151"/>
      <c r="EI5" s="151"/>
      <c r="EJ5" s="149"/>
      <c r="EK5" s="149"/>
      <c r="EL5" s="149"/>
      <c r="EM5" s="149"/>
      <c r="EN5" s="149"/>
      <c r="EO5" s="149"/>
      <c r="EP5" s="149"/>
      <c r="EQ5" s="149"/>
      <c r="ER5" s="149"/>
      <c r="ES5" s="149"/>
      <c r="ET5" s="149"/>
      <c r="EU5" s="149"/>
      <c r="EV5" s="149"/>
      <c r="EW5" s="149"/>
      <c r="EX5" s="149"/>
      <c r="EY5" s="149"/>
      <c r="EZ5" s="149"/>
      <c r="FA5" s="149"/>
      <c r="FB5" s="149"/>
      <c r="FC5" s="149"/>
    </row>
    <row r="6" spans="1:172" s="25" customFormat="1" ht="76.5">
      <c r="A6" s="37" t="s">
        <v>1</v>
      </c>
      <c r="B6" s="37" t="s">
        <v>2</v>
      </c>
      <c r="C6" s="37" t="s">
        <v>3</v>
      </c>
      <c r="D6" s="38" t="s">
        <v>4</v>
      </c>
      <c r="E6" s="37" t="s">
        <v>5</v>
      </c>
      <c r="F6" s="37" t="s">
        <v>6</v>
      </c>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19"/>
      <c r="FE6" s="19"/>
      <c r="FF6" s="19"/>
      <c r="FG6" s="19"/>
      <c r="FH6" s="19"/>
      <c r="FI6" s="19"/>
      <c r="FJ6" s="19"/>
      <c r="FK6" s="19"/>
      <c r="FL6" s="19"/>
      <c r="FM6" s="19"/>
      <c r="FN6" s="19"/>
      <c r="FO6" s="19"/>
      <c r="FP6" s="19"/>
    </row>
    <row r="7" spans="1:172" s="28" customFormat="1" ht="12.75">
      <c r="A7" s="39"/>
      <c r="B7" s="40"/>
      <c r="C7" s="64">
        <v>1</v>
      </c>
      <c r="D7" s="39" t="s">
        <v>147</v>
      </c>
      <c r="E7" s="64">
        <v>2</v>
      </c>
      <c r="F7" s="39" t="s">
        <v>7</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7"/>
      <c r="FE7" s="27"/>
      <c r="FF7" s="27"/>
      <c r="FG7" s="27"/>
      <c r="FH7" s="27"/>
      <c r="FI7" s="27"/>
      <c r="FJ7" s="27"/>
      <c r="FK7" s="27"/>
      <c r="FL7" s="27"/>
      <c r="FM7" s="27"/>
      <c r="FN7" s="27"/>
      <c r="FO7" s="27"/>
      <c r="FP7" s="27"/>
    </row>
    <row r="8" spans="1:161" ht="12.75">
      <c r="A8" s="41" t="s">
        <v>8</v>
      </c>
      <c r="B8" s="42" t="s">
        <v>9</v>
      </c>
      <c r="C8" s="43">
        <f>+C9+C54+C76</f>
        <v>131195.11</v>
      </c>
      <c r="D8" s="43">
        <f>+D9+D54+D76</f>
        <v>131195.11</v>
      </c>
      <c r="E8" s="43">
        <f>+E9+E54+E76</f>
        <v>127336.12</v>
      </c>
      <c r="F8" s="43">
        <f>+F9+F54+F76</f>
        <v>13384.519999999999</v>
      </c>
      <c r="G8" s="8">
        <v>113951.59999999998</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1" t="s">
        <v>10</v>
      </c>
      <c r="B9" s="42" t="s">
        <v>11</v>
      </c>
      <c r="C9" s="43">
        <f>+C14+C42+C10</f>
        <v>116451</v>
      </c>
      <c r="D9" s="43">
        <f>+D14+D42+D10</f>
        <v>116451</v>
      </c>
      <c r="E9" s="43">
        <f>+E14+E42+E10</f>
        <v>124917.75</v>
      </c>
      <c r="F9" s="43">
        <f>+F14+F42+F10</f>
        <v>13178.88</v>
      </c>
      <c r="G9" s="8">
        <v>111738.86999999998</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12.75">
      <c r="A10" s="41" t="s">
        <v>12</v>
      </c>
      <c r="B10" s="42" t="s">
        <v>13</v>
      </c>
      <c r="C10" s="43">
        <f>+C11+C12+C13</f>
        <v>0</v>
      </c>
      <c r="D10" s="43">
        <f>+D11+D12+D13</f>
        <v>0</v>
      </c>
      <c r="E10" s="43">
        <f>+E11+E12+E13</f>
        <v>0</v>
      </c>
      <c r="F10" s="43">
        <f>+F11+F12+F13</f>
        <v>0</v>
      </c>
      <c r="G10" s="8">
        <v>0</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1" t="s">
        <v>14</v>
      </c>
      <c r="B11" s="42" t="s">
        <v>15</v>
      </c>
      <c r="C11" s="43"/>
      <c r="D11" s="44"/>
      <c r="E11" s="43"/>
      <c r="F11" s="43"/>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38.25">
      <c r="A12" s="41" t="s">
        <v>16</v>
      </c>
      <c r="B12" s="42" t="s">
        <v>17</v>
      </c>
      <c r="C12" s="43"/>
      <c r="D12" s="44"/>
      <c r="E12" s="43"/>
      <c r="F12" s="43"/>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25.5">
      <c r="A13" s="41"/>
      <c r="B13" s="132" t="s">
        <v>374</v>
      </c>
      <c r="C13" s="43"/>
      <c r="D13" s="44"/>
      <c r="E13" s="43"/>
      <c r="F13" s="43"/>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1" t="s">
        <v>18</v>
      </c>
      <c r="B14" s="42" t="s">
        <v>19</v>
      </c>
      <c r="C14" s="43">
        <f>+C15+C23</f>
        <v>116320</v>
      </c>
      <c r="D14" s="43">
        <f>+D15+D23</f>
        <v>116320</v>
      </c>
      <c r="E14" s="43">
        <f>+E15+E23</f>
        <v>124745.75</v>
      </c>
      <c r="F14" s="43">
        <f>+F15+F23</f>
        <v>13153.33</v>
      </c>
      <c r="G14" s="8">
        <v>111592.41999999998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1" t="s">
        <v>20</v>
      </c>
      <c r="B15" s="42" t="s">
        <v>21</v>
      </c>
      <c r="C15" s="43">
        <f>+C16</f>
        <v>55145</v>
      </c>
      <c r="D15" s="43">
        <f>+D16</f>
        <v>55145</v>
      </c>
      <c r="E15" s="43">
        <f>+E16</f>
        <v>58041.99</v>
      </c>
      <c r="F15" s="43">
        <f>+F16</f>
        <v>6115.6900000000005</v>
      </c>
      <c r="G15" s="8">
        <v>51926.299999999996</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1" t="s">
        <v>22</v>
      </c>
      <c r="B16" s="42" t="s">
        <v>23</v>
      </c>
      <c r="C16" s="43">
        <f>C17+C18+C20+C21+C22+C19</f>
        <v>55145</v>
      </c>
      <c r="D16" s="43">
        <f>D17+D18+D20+D21+D22+D19</f>
        <v>55145</v>
      </c>
      <c r="E16" s="43">
        <f>E17+E18+E20+E21+E22+E19</f>
        <v>58041.99</v>
      </c>
      <c r="F16" s="43">
        <f>F17+F18+F20+F21+F22+F19</f>
        <v>6115.6900000000005</v>
      </c>
      <c r="G16" s="8">
        <v>51926.299999999996</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5" t="s">
        <v>24</v>
      </c>
      <c r="B17" s="46" t="s">
        <v>25</v>
      </c>
      <c r="C17" s="43">
        <v>55145</v>
      </c>
      <c r="D17" s="44">
        <v>55145</v>
      </c>
      <c r="E17" s="44">
        <f aca="true" t="shared" si="0" ref="E17:E22">F17+G17</f>
        <v>49780.58</v>
      </c>
      <c r="F17" s="44">
        <v>5316.3</v>
      </c>
      <c r="G17" s="8">
        <v>44464.28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5" t="s">
        <v>26</v>
      </c>
      <c r="B18" s="46" t="s">
        <v>27</v>
      </c>
      <c r="C18" s="43"/>
      <c r="D18" s="44"/>
      <c r="E18" s="44">
        <f t="shared" si="0"/>
        <v>621.83</v>
      </c>
      <c r="F18" s="44">
        <v>43.77</v>
      </c>
      <c r="G18" s="8">
        <v>578.0600000000001</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5" t="s">
        <v>28</v>
      </c>
      <c r="B19" s="46" t="s">
        <v>29</v>
      </c>
      <c r="C19" s="43"/>
      <c r="D19" s="44"/>
      <c r="E19" s="44">
        <f t="shared" si="0"/>
        <v>0</v>
      </c>
      <c r="F19" s="44"/>
      <c r="G19" s="8">
        <v>0</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5" t="s">
        <v>30</v>
      </c>
      <c r="B20" s="46" t="s">
        <v>31</v>
      </c>
      <c r="C20" s="43"/>
      <c r="D20" s="44"/>
      <c r="E20" s="44">
        <f t="shared" si="0"/>
        <v>7610.7</v>
      </c>
      <c r="F20" s="44">
        <v>755.53</v>
      </c>
      <c r="G20" s="8">
        <v>6855.17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5" t="s">
        <v>32</v>
      </c>
      <c r="B21" s="46" t="s">
        <v>33</v>
      </c>
      <c r="C21" s="43"/>
      <c r="D21" s="44"/>
      <c r="E21" s="44">
        <f t="shared" si="0"/>
        <v>28.88</v>
      </c>
      <c r="F21" s="44">
        <v>0.09</v>
      </c>
      <c r="G21" s="8">
        <v>28.79</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5" t="s">
        <v>34</v>
      </c>
      <c r="B22" s="47" t="s">
        <v>35</v>
      </c>
      <c r="C22" s="43"/>
      <c r="D22" s="44"/>
      <c r="E22" s="44">
        <f t="shared" si="0"/>
        <v>0</v>
      </c>
      <c r="F22" s="44"/>
      <c r="G22" s="8">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12.75">
      <c r="A23" s="41" t="s">
        <v>36</v>
      </c>
      <c r="B23" s="42" t="s">
        <v>37</v>
      </c>
      <c r="C23" s="43">
        <f>C24+C30+C41+C31+C32+C33+C34+C35+C36+C37+C38+C39+C40</f>
        <v>61175</v>
      </c>
      <c r="D23" s="43">
        <f>D24+D30+D41+D31+D32+D33+D34+D35+D36+D37+D38+D39+D40</f>
        <v>61175</v>
      </c>
      <c r="E23" s="43">
        <f>E24+E30+E41+E31+E32+E33+E34+E35+E36+E37+E38+E39+E40</f>
        <v>66703.76</v>
      </c>
      <c r="F23" s="43">
        <f>F24+F30+F41+F31+F32+F33+F34+F35+F36+F37+F38+F39+F40</f>
        <v>7037.639999999999</v>
      </c>
      <c r="G23" s="8">
        <v>59666.119999999995</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1" t="s">
        <v>38</v>
      </c>
      <c r="B24" s="42" t="s">
        <v>39</v>
      </c>
      <c r="C24" s="43">
        <f>C25+C26+C27+C28+C29</f>
        <v>59830</v>
      </c>
      <c r="D24" s="43">
        <f>D25+D26+D27+D28+D29</f>
        <v>59830</v>
      </c>
      <c r="E24" s="43">
        <f>E25+E26+E27+E28+E29</f>
        <v>65009.71</v>
      </c>
      <c r="F24" s="43">
        <f>F25+F26+F27+F28+F29</f>
        <v>6772.45</v>
      </c>
      <c r="G24" s="8">
        <v>58237.259999999995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25.5">
      <c r="A25" s="45" t="s">
        <v>40</v>
      </c>
      <c r="B25" s="46" t="s">
        <v>41</v>
      </c>
      <c r="C25" s="43">
        <v>59830</v>
      </c>
      <c r="D25" s="44">
        <v>59830</v>
      </c>
      <c r="E25" s="44">
        <f>F25+G25</f>
        <v>52781.979999999996</v>
      </c>
      <c r="F25" s="44">
        <v>5523.21</v>
      </c>
      <c r="G25" s="8">
        <v>47258.77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45">
      <c r="A26" s="45" t="s">
        <v>42</v>
      </c>
      <c r="B26" s="48" t="s">
        <v>43</v>
      </c>
      <c r="C26" s="43"/>
      <c r="D26" s="44"/>
      <c r="E26" s="44">
        <f aca="true" t="shared" si="1" ref="E26:E40">F26+G26</f>
        <v>5430.46</v>
      </c>
      <c r="F26" s="44">
        <v>672.25</v>
      </c>
      <c r="G26" s="8">
        <v>4758.21</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7.75" customHeight="1">
      <c r="A27" s="45" t="s">
        <v>44</v>
      </c>
      <c r="B27" s="46" t="s">
        <v>45</v>
      </c>
      <c r="C27" s="43"/>
      <c r="D27" s="44"/>
      <c r="E27" s="44">
        <f t="shared" si="1"/>
        <v>8.05</v>
      </c>
      <c r="F27" s="44">
        <v>0.58</v>
      </c>
      <c r="G27" s="8">
        <v>7.470000000000001</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5" t="s">
        <v>46</v>
      </c>
      <c r="B28" s="46" t="s">
        <v>47</v>
      </c>
      <c r="C28" s="43"/>
      <c r="D28" s="44"/>
      <c r="E28" s="44">
        <f t="shared" si="1"/>
        <v>6789.219999999999</v>
      </c>
      <c r="F28" s="44">
        <v>576.41</v>
      </c>
      <c r="G28" s="8">
        <v>6212.8099999999995</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5" t="s">
        <v>48</v>
      </c>
      <c r="B29" s="46" t="s">
        <v>49</v>
      </c>
      <c r="C29" s="43"/>
      <c r="D29" s="44"/>
      <c r="E29" s="44">
        <f t="shared" si="1"/>
        <v>0</v>
      </c>
      <c r="F29" s="44"/>
      <c r="G29" s="8">
        <v>0</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5" t="s">
        <v>50</v>
      </c>
      <c r="B30" s="46" t="s">
        <v>51</v>
      </c>
      <c r="C30" s="43"/>
      <c r="D30" s="44"/>
      <c r="E30" s="44">
        <f t="shared" si="1"/>
        <v>0</v>
      </c>
      <c r="F30" s="44"/>
      <c r="G30" s="8">
        <v>0</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24">
      <c r="A31" s="45" t="s">
        <v>52</v>
      </c>
      <c r="B31" s="49" t="s">
        <v>53</v>
      </c>
      <c r="C31" s="43"/>
      <c r="D31" s="44"/>
      <c r="E31" s="44">
        <f t="shared" si="1"/>
        <v>0</v>
      </c>
      <c r="F31" s="44"/>
      <c r="G31" s="8">
        <v>0</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38.25">
      <c r="A32" s="45" t="s">
        <v>54</v>
      </c>
      <c r="B32" s="46" t="s">
        <v>55</v>
      </c>
      <c r="C32" s="43">
        <v>3</v>
      </c>
      <c r="D32" s="44">
        <v>3</v>
      </c>
      <c r="E32" s="44">
        <f t="shared" si="1"/>
        <v>4</v>
      </c>
      <c r="F32" s="44">
        <v>0.58</v>
      </c>
      <c r="G32" s="8">
        <v>3.42</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51">
      <c r="A33" s="45" t="s">
        <v>56</v>
      </c>
      <c r="B33" s="46" t="s">
        <v>57</v>
      </c>
      <c r="C33" s="43">
        <v>680</v>
      </c>
      <c r="D33" s="44">
        <v>680</v>
      </c>
      <c r="E33" s="44">
        <f t="shared" si="1"/>
        <v>679.71</v>
      </c>
      <c r="F33" s="44">
        <v>52.84</v>
      </c>
      <c r="G33" s="8">
        <v>626.87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5" t="s">
        <v>58</v>
      </c>
      <c r="B34" s="46" t="s">
        <v>59</v>
      </c>
      <c r="C34" s="43"/>
      <c r="D34" s="44"/>
      <c r="E34" s="44">
        <f t="shared" si="1"/>
        <v>0.03</v>
      </c>
      <c r="F34" s="44"/>
      <c r="G34" s="8">
        <v>0.03</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5" t="s">
        <v>60</v>
      </c>
      <c r="B35" s="46" t="s">
        <v>61</v>
      </c>
      <c r="C35" s="43"/>
      <c r="D35" s="44"/>
      <c r="E35" s="44">
        <f t="shared" si="1"/>
        <v>0</v>
      </c>
      <c r="F35" s="44"/>
      <c r="G35" s="8">
        <v>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5" t="s">
        <v>62</v>
      </c>
      <c r="B36" s="46" t="s">
        <v>63</v>
      </c>
      <c r="C36" s="43"/>
      <c r="D36" s="44"/>
      <c r="E36" s="44">
        <f t="shared" si="1"/>
        <v>0</v>
      </c>
      <c r="F36" s="44"/>
      <c r="G36" s="8">
        <v>0</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5" t="s">
        <v>64</v>
      </c>
      <c r="B37" s="46" t="s">
        <v>65</v>
      </c>
      <c r="C37" s="43">
        <v>3</v>
      </c>
      <c r="D37" s="44">
        <v>3</v>
      </c>
      <c r="E37" s="44">
        <f t="shared" si="1"/>
        <v>0</v>
      </c>
      <c r="F37" s="44"/>
      <c r="G37" s="8">
        <v>0</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25.5">
      <c r="A38" s="45" t="s">
        <v>66</v>
      </c>
      <c r="B38" s="46" t="s">
        <v>377</v>
      </c>
      <c r="C38" s="43">
        <v>25</v>
      </c>
      <c r="D38" s="44">
        <v>25</v>
      </c>
      <c r="E38" s="44">
        <f t="shared" si="1"/>
        <v>26.78</v>
      </c>
      <c r="F38" s="44">
        <v>0.23</v>
      </c>
      <c r="G38" s="8">
        <v>26.55</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5" t="s">
        <v>67</v>
      </c>
      <c r="B39" s="46" t="s">
        <v>68</v>
      </c>
      <c r="C39" s="43">
        <v>625</v>
      </c>
      <c r="D39" s="44">
        <v>625</v>
      </c>
      <c r="E39" s="44">
        <f t="shared" si="1"/>
        <v>853.6</v>
      </c>
      <c r="F39" s="44">
        <v>137.21</v>
      </c>
      <c r="G39" s="8">
        <v>716.39</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0" customHeight="1">
      <c r="A40" s="45"/>
      <c r="B40" s="46" t="s">
        <v>69</v>
      </c>
      <c r="C40" s="43">
        <v>9</v>
      </c>
      <c r="D40" s="44">
        <v>9</v>
      </c>
      <c r="E40" s="44">
        <f t="shared" si="1"/>
        <v>129.93</v>
      </c>
      <c r="F40" s="44">
        <v>74.33</v>
      </c>
      <c r="G40" s="8">
        <v>55.6</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5" t="s">
        <v>70</v>
      </c>
      <c r="B41" s="46" t="s">
        <v>71</v>
      </c>
      <c r="C41" s="43"/>
      <c r="D41" s="44"/>
      <c r="E41" s="44"/>
      <c r="F41" s="44"/>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1" t="s">
        <v>72</v>
      </c>
      <c r="B42" s="42" t="s">
        <v>73</v>
      </c>
      <c r="C42" s="43">
        <f>+C43+C48</f>
        <v>131</v>
      </c>
      <c r="D42" s="43">
        <f>+D43+D48</f>
        <v>131</v>
      </c>
      <c r="E42" s="43">
        <f>+E43+E48</f>
        <v>172</v>
      </c>
      <c r="F42" s="43">
        <f>+F43+F48</f>
        <v>25.55</v>
      </c>
      <c r="G42" s="8">
        <v>146.45</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1" t="s">
        <v>74</v>
      </c>
      <c r="B43" s="42" t="s">
        <v>75</v>
      </c>
      <c r="C43" s="43">
        <f>+C44+C46</f>
        <v>0</v>
      </c>
      <c r="D43" s="43">
        <f>+D44+D46</f>
        <v>0</v>
      </c>
      <c r="E43" s="43">
        <f>+E44+E46</f>
        <v>0</v>
      </c>
      <c r="F43" s="43">
        <f>+F44+F46</f>
        <v>0</v>
      </c>
      <c r="G43" s="8">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1" t="s">
        <v>76</v>
      </c>
      <c r="B44" s="42" t="s">
        <v>77</v>
      </c>
      <c r="C44" s="43">
        <f>+C45</f>
        <v>0</v>
      </c>
      <c r="D44" s="43">
        <f>+D45</f>
        <v>0</v>
      </c>
      <c r="E44" s="43">
        <f>+E45</f>
        <v>0</v>
      </c>
      <c r="F44" s="43">
        <f>+F45</f>
        <v>0</v>
      </c>
      <c r="G44" s="8">
        <v>0</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5" t="s">
        <v>78</v>
      </c>
      <c r="B45" s="46" t="s">
        <v>79</v>
      </c>
      <c r="C45" s="43"/>
      <c r="D45" s="44"/>
      <c r="E45" s="44"/>
      <c r="F45" s="44"/>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1" t="s">
        <v>80</v>
      </c>
      <c r="B46" s="42" t="s">
        <v>81</v>
      </c>
      <c r="C46" s="43">
        <f>+C47</f>
        <v>0</v>
      </c>
      <c r="D46" s="43">
        <f>+D47</f>
        <v>0</v>
      </c>
      <c r="E46" s="43">
        <f>+E47</f>
        <v>0</v>
      </c>
      <c r="F46" s="43">
        <f>+F47</f>
        <v>0</v>
      </c>
      <c r="G46" s="8">
        <v>0</v>
      </c>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5" t="s">
        <v>82</v>
      </c>
      <c r="B47" s="46" t="s">
        <v>83</v>
      </c>
      <c r="C47" s="43"/>
      <c r="D47" s="44"/>
      <c r="E47" s="44"/>
      <c r="F47" s="44"/>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72" s="12" customFormat="1" ht="12.75">
      <c r="A48" s="50" t="s">
        <v>84</v>
      </c>
      <c r="B48" s="42" t="s">
        <v>85</v>
      </c>
      <c r="C48" s="43">
        <f>+C49+C52</f>
        <v>131</v>
      </c>
      <c r="D48" s="43">
        <f>+D49+D52</f>
        <v>131</v>
      </c>
      <c r="E48" s="43">
        <f>+E49+E52</f>
        <v>172</v>
      </c>
      <c r="F48" s="43">
        <f>+F49+F52</f>
        <v>25.55</v>
      </c>
      <c r="G48" s="36">
        <v>146.45</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11"/>
      <c r="FG48" s="11"/>
      <c r="FH48" s="11"/>
      <c r="FI48" s="11"/>
      <c r="FJ48" s="11"/>
      <c r="FK48" s="11"/>
      <c r="FL48" s="11"/>
      <c r="FM48" s="11"/>
      <c r="FN48" s="11"/>
      <c r="FO48" s="11"/>
      <c r="FP48" s="11"/>
    </row>
    <row r="49" spans="1:161" ht="12.75">
      <c r="A49" s="41" t="s">
        <v>86</v>
      </c>
      <c r="B49" s="42" t="s">
        <v>87</v>
      </c>
      <c r="C49" s="43">
        <f>C51+C50</f>
        <v>131</v>
      </c>
      <c r="D49" s="43">
        <f>D51+D50</f>
        <v>131</v>
      </c>
      <c r="E49" s="43">
        <f>E51+E50</f>
        <v>172</v>
      </c>
      <c r="F49" s="43">
        <f>F51+F50</f>
        <v>25.55</v>
      </c>
      <c r="G49" s="36">
        <v>146.45</v>
      </c>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3">
        <v>3624</v>
      </c>
      <c r="B50" s="42" t="s">
        <v>88</v>
      </c>
      <c r="C50" s="43"/>
      <c r="D50" s="43"/>
      <c r="E50" s="43"/>
      <c r="F50" s="43"/>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5" t="s">
        <v>89</v>
      </c>
      <c r="B51" s="51" t="s">
        <v>90</v>
      </c>
      <c r="C51" s="43">
        <v>131</v>
      </c>
      <c r="D51" s="44">
        <v>131</v>
      </c>
      <c r="E51" s="44">
        <f>F51+G51</f>
        <v>172</v>
      </c>
      <c r="F51" s="44">
        <v>25.55</v>
      </c>
      <c r="G51" s="8">
        <v>146.45</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1" t="s">
        <v>91</v>
      </c>
      <c r="B52" s="42" t="s">
        <v>92</v>
      </c>
      <c r="C52" s="43">
        <f>C53</f>
        <v>0</v>
      </c>
      <c r="D52" s="43">
        <f>D53</f>
        <v>0</v>
      </c>
      <c r="E52" s="43">
        <f>E53</f>
        <v>0</v>
      </c>
      <c r="F52" s="43">
        <f>F53</f>
        <v>0</v>
      </c>
      <c r="G52" s="8">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5" t="s">
        <v>93</v>
      </c>
      <c r="B53" s="51" t="s">
        <v>94</v>
      </c>
      <c r="C53" s="43"/>
      <c r="D53" s="44"/>
      <c r="E53" s="44"/>
      <c r="F53" s="4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1" t="s">
        <v>95</v>
      </c>
      <c r="B54" s="42" t="s">
        <v>96</v>
      </c>
      <c r="C54" s="43">
        <f>+C55</f>
        <v>14744.11</v>
      </c>
      <c r="D54" s="43">
        <f>+D55</f>
        <v>14744.11</v>
      </c>
      <c r="E54" s="43">
        <f>+E55</f>
        <v>2418.37</v>
      </c>
      <c r="F54" s="43">
        <f>+F55</f>
        <v>205.64</v>
      </c>
      <c r="G54" s="8">
        <v>2212.73</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1" t="s">
        <v>97</v>
      </c>
      <c r="B55" s="42" t="s">
        <v>98</v>
      </c>
      <c r="C55" s="43">
        <f>+C56+C67</f>
        <v>14744.11</v>
      </c>
      <c r="D55" s="43">
        <f>+D56+D67</f>
        <v>14744.11</v>
      </c>
      <c r="E55" s="43">
        <f>+E56+E67</f>
        <v>2418.37</v>
      </c>
      <c r="F55" s="43">
        <f>+F56+F67</f>
        <v>205.64</v>
      </c>
      <c r="G55" s="8">
        <v>2212.73</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1" t="s">
        <v>99</v>
      </c>
      <c r="B56" s="42" t="s">
        <v>100</v>
      </c>
      <c r="C56" s="43">
        <f>C57+C58+C59+C60+C62+C63+C64+C65+C61+C66</f>
        <v>13119.11</v>
      </c>
      <c r="D56" s="43">
        <f>D57+D58+D59+D60+D62+D63+D64+D65+D61+D66</f>
        <v>13119.11</v>
      </c>
      <c r="E56" s="43">
        <f>E57+E58+E59+E60+E62+E63+E64+E65+E61+E66</f>
        <v>2071.02</v>
      </c>
      <c r="F56" s="43">
        <f>F57+F58+F59+F60+F62+F63+F64+F65+F61+F66</f>
        <v>176.82999999999998</v>
      </c>
      <c r="G56" s="8">
        <v>1894.19</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5" t="s">
        <v>101</v>
      </c>
      <c r="B57" s="51" t="s">
        <v>102</v>
      </c>
      <c r="C57" s="43"/>
      <c r="D57" s="44"/>
      <c r="E57" s="44"/>
      <c r="F57" s="44"/>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5" t="s">
        <v>103</v>
      </c>
      <c r="B58" s="51" t="s">
        <v>104</v>
      </c>
      <c r="C58" s="43">
        <v>33</v>
      </c>
      <c r="D58" s="44">
        <v>33</v>
      </c>
      <c r="E58" s="44">
        <f>F58+G58</f>
        <v>680.73</v>
      </c>
      <c r="F58" s="44">
        <v>58.75</v>
      </c>
      <c r="G58" s="8">
        <v>621.98</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2" t="s">
        <v>105</v>
      </c>
      <c r="B59" s="51" t="s">
        <v>106</v>
      </c>
      <c r="C59" s="43">
        <v>11085</v>
      </c>
      <c r="D59" s="44">
        <v>11085</v>
      </c>
      <c r="E59" s="44">
        <f>F59+G59</f>
        <v>0</v>
      </c>
      <c r="F59" s="44"/>
      <c r="G59" s="8">
        <v>0</v>
      </c>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5" t="s">
        <v>107</v>
      </c>
      <c r="B60" s="53" t="s">
        <v>108</v>
      </c>
      <c r="C60" s="43">
        <v>1324</v>
      </c>
      <c r="D60" s="44">
        <v>1324</v>
      </c>
      <c r="E60" s="44">
        <f>F60+G60</f>
        <v>1390.29</v>
      </c>
      <c r="F60" s="44">
        <v>118.08</v>
      </c>
      <c r="G60" s="8">
        <v>1272.21</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5" t="s">
        <v>109</v>
      </c>
      <c r="B61" s="53" t="s">
        <v>110</v>
      </c>
      <c r="C61" s="43"/>
      <c r="D61" s="44"/>
      <c r="E61" s="44"/>
      <c r="F61" s="44"/>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5" t="s">
        <v>111</v>
      </c>
      <c r="B62" s="53" t="s">
        <v>112</v>
      </c>
      <c r="C62" s="43"/>
      <c r="D62" s="44"/>
      <c r="E62" s="44"/>
      <c r="F62" s="44"/>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5" t="s">
        <v>113</v>
      </c>
      <c r="B63" s="53" t="s">
        <v>114</v>
      </c>
      <c r="C63" s="43"/>
      <c r="D63" s="44"/>
      <c r="E63" s="44"/>
      <c r="F63" s="44"/>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5" t="s">
        <v>115</v>
      </c>
      <c r="B64" s="53" t="s">
        <v>116</v>
      </c>
      <c r="C64" s="43"/>
      <c r="D64" s="44"/>
      <c r="E64" s="44"/>
      <c r="F64" s="44"/>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5" t="s">
        <v>117</v>
      </c>
      <c r="B65" s="53" t="s">
        <v>118</v>
      </c>
      <c r="C65" s="43"/>
      <c r="D65" s="44"/>
      <c r="E65" s="44"/>
      <c r="F65" s="44"/>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5" t="s">
        <v>119</v>
      </c>
      <c r="B66" s="53" t="s">
        <v>120</v>
      </c>
      <c r="C66" s="43">
        <v>677.11</v>
      </c>
      <c r="D66" s="44">
        <v>677.11</v>
      </c>
      <c r="E66" s="44"/>
      <c r="F66" s="44"/>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1" t="s">
        <v>121</v>
      </c>
      <c r="B67" s="42" t="s">
        <v>122</v>
      </c>
      <c r="C67" s="43">
        <f>+C68+C69+C70+C71+C72+C73+C74+C75</f>
        <v>1625</v>
      </c>
      <c r="D67" s="43">
        <f>+D68+D69+D70+D71+D72+D73+D74+D75</f>
        <v>1625</v>
      </c>
      <c r="E67" s="43">
        <f>+E68+E69+E70+E71+E72+E73+E74+E75</f>
        <v>347.34999999999997</v>
      </c>
      <c r="F67" s="43">
        <f>+F68+F69+F70+F71+F72+F73+F74+F75</f>
        <v>28.81</v>
      </c>
      <c r="G67" s="36">
        <v>318.54</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5" t="s">
        <v>123</v>
      </c>
      <c r="B68" s="46" t="s">
        <v>124</v>
      </c>
      <c r="C68" s="43"/>
      <c r="D68" s="44"/>
      <c r="E68" s="44"/>
      <c r="F68" s="44"/>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5" t="s">
        <v>125</v>
      </c>
      <c r="B69" s="54" t="s">
        <v>108</v>
      </c>
      <c r="C69" s="43"/>
      <c r="D69" s="44"/>
      <c r="E69" s="44"/>
      <c r="F69" s="44"/>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5" t="s">
        <v>126</v>
      </c>
      <c r="B70" s="46" t="s">
        <v>127</v>
      </c>
      <c r="C70" s="43"/>
      <c r="D70" s="44"/>
      <c r="E70" s="44"/>
      <c r="F70" s="44"/>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5" t="s">
        <v>128</v>
      </c>
      <c r="B71" s="46" t="s">
        <v>129</v>
      </c>
      <c r="C71" s="43"/>
      <c r="D71" s="44"/>
      <c r="E71" s="44">
        <f aca="true" t="shared" si="2" ref="E71:E76">F71+G71</f>
        <v>0.42</v>
      </c>
      <c r="F71" s="44">
        <v>0.04</v>
      </c>
      <c r="G71" s="8">
        <v>0.38</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5" t="s">
        <v>130</v>
      </c>
      <c r="B72" s="46" t="s">
        <v>112</v>
      </c>
      <c r="C72" s="43"/>
      <c r="D72" s="44"/>
      <c r="E72" s="44">
        <f t="shared" si="2"/>
        <v>342.40999999999997</v>
      </c>
      <c r="F72" s="44">
        <v>27.97</v>
      </c>
      <c r="G72" s="8">
        <v>314.44</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9" t="s">
        <v>131</v>
      </c>
      <c r="B73" s="55" t="s">
        <v>132</v>
      </c>
      <c r="C73" s="43">
        <v>1624</v>
      </c>
      <c r="D73" s="44">
        <v>1624</v>
      </c>
      <c r="E73" s="44">
        <f t="shared" si="2"/>
        <v>0</v>
      </c>
      <c r="F73" s="44"/>
      <c r="G73" s="3">
        <v>0</v>
      </c>
      <c r="AP73" s="2"/>
      <c r="BP73" s="2"/>
      <c r="BQ73" s="2"/>
      <c r="BR73" s="2"/>
      <c r="CJ73" s="2"/>
    </row>
    <row r="74" spans="1:172" s="25" customFormat="1" ht="51">
      <c r="A74" s="46" t="s">
        <v>133</v>
      </c>
      <c r="B74" s="56" t="s">
        <v>134</v>
      </c>
      <c r="C74" s="43">
        <v>1</v>
      </c>
      <c r="D74" s="44">
        <v>1</v>
      </c>
      <c r="E74" s="44">
        <f t="shared" si="2"/>
        <v>4.5200000000000005</v>
      </c>
      <c r="F74" s="44">
        <v>0.8</v>
      </c>
      <c r="G74" s="19">
        <v>3.72</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29"/>
      <c r="BQ74" s="29"/>
      <c r="BR74" s="29"/>
      <c r="BS74" s="19"/>
      <c r="BT74" s="19"/>
      <c r="BU74" s="19"/>
      <c r="BV74" s="19"/>
      <c r="BW74" s="19"/>
      <c r="BX74" s="19"/>
      <c r="BY74" s="19"/>
      <c r="BZ74" s="19"/>
      <c r="CA74" s="19"/>
      <c r="CB74" s="19"/>
      <c r="CC74" s="19"/>
      <c r="CD74" s="19"/>
      <c r="CE74" s="19"/>
      <c r="CF74" s="19"/>
      <c r="CG74" s="19"/>
      <c r="CH74" s="19"/>
      <c r="CI74" s="19"/>
      <c r="CJ74" s="2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row>
    <row r="75" spans="1:172" s="25" customFormat="1" ht="25.5">
      <c r="A75" s="46" t="s">
        <v>135</v>
      </c>
      <c r="B75" s="57" t="s">
        <v>136</v>
      </c>
      <c r="C75" s="43"/>
      <c r="D75" s="44"/>
      <c r="E75" s="44">
        <f t="shared" si="2"/>
        <v>0</v>
      </c>
      <c r="F75" s="44"/>
      <c r="G75" s="19">
        <v>0</v>
      </c>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29"/>
      <c r="BQ75" s="29"/>
      <c r="BR75" s="29"/>
      <c r="BS75" s="19"/>
      <c r="BT75" s="19"/>
      <c r="BU75" s="19"/>
      <c r="BV75" s="19"/>
      <c r="BW75" s="19"/>
      <c r="BX75" s="19"/>
      <c r="BY75" s="19"/>
      <c r="BZ75" s="19"/>
      <c r="CA75" s="19"/>
      <c r="CB75" s="19"/>
      <c r="CC75" s="19"/>
      <c r="CD75" s="19"/>
      <c r="CE75" s="19"/>
      <c r="CF75" s="19"/>
      <c r="CG75" s="19"/>
      <c r="CH75" s="19"/>
      <c r="CI75" s="19"/>
      <c r="CJ75" s="2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row>
    <row r="76" spans="1:172" s="25" customFormat="1" ht="30">
      <c r="A76" s="58" t="s">
        <v>137</v>
      </c>
      <c r="B76" s="59" t="s">
        <v>138</v>
      </c>
      <c r="C76" s="43">
        <f>+C77+C80</f>
        <v>0</v>
      </c>
      <c r="D76" s="43">
        <f>+D77+D80</f>
        <v>0</v>
      </c>
      <c r="E76" s="44">
        <f t="shared" si="2"/>
        <v>0</v>
      </c>
      <c r="F76" s="43">
        <f>+F77+F80</f>
        <v>0</v>
      </c>
      <c r="G76" s="19">
        <v>0</v>
      </c>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29"/>
      <c r="BQ76" s="29"/>
      <c r="BR76" s="29"/>
      <c r="BS76" s="19"/>
      <c r="BT76" s="19"/>
      <c r="BU76" s="19"/>
      <c r="BV76" s="19"/>
      <c r="BW76" s="19"/>
      <c r="BX76" s="19"/>
      <c r="BY76" s="19"/>
      <c r="BZ76" s="19"/>
      <c r="CA76" s="19"/>
      <c r="CB76" s="19"/>
      <c r="CC76" s="19"/>
      <c r="CD76" s="19"/>
      <c r="CE76" s="19"/>
      <c r="CF76" s="19"/>
      <c r="CG76" s="19"/>
      <c r="CH76" s="19"/>
      <c r="CI76" s="19"/>
      <c r="CJ76" s="2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row>
    <row r="77" spans="1:172" s="25" customFormat="1" ht="14.25">
      <c r="A77" s="60" t="s">
        <v>139</v>
      </c>
      <c r="B77" s="61" t="s">
        <v>140</v>
      </c>
      <c r="C77" s="43"/>
      <c r="D77" s="44"/>
      <c r="E77" s="44"/>
      <c r="F77" s="44"/>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14.25">
      <c r="A78" s="60"/>
      <c r="B78" s="62" t="s">
        <v>141</v>
      </c>
      <c r="C78" s="43"/>
      <c r="D78" s="44"/>
      <c r="E78" s="44"/>
      <c r="F78" s="44"/>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60"/>
      <c r="B79" s="62" t="s">
        <v>142</v>
      </c>
      <c r="C79" s="43"/>
      <c r="D79" s="44"/>
      <c r="E79" s="44"/>
      <c r="F79" s="44"/>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60" t="s">
        <v>143</v>
      </c>
      <c r="B80" s="63" t="s">
        <v>144</v>
      </c>
      <c r="C80" s="43"/>
      <c r="D80" s="44"/>
      <c r="E80" s="44"/>
      <c r="F80" s="44"/>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60"/>
      <c r="B81" s="62" t="s">
        <v>141</v>
      </c>
      <c r="C81" s="43"/>
      <c r="D81" s="44"/>
      <c r="E81" s="44"/>
      <c r="F81" s="44"/>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4.25">
      <c r="A82" s="60"/>
      <c r="B82" s="62" t="s">
        <v>142</v>
      </c>
      <c r="C82" s="43"/>
      <c r="D82" s="44"/>
      <c r="E82" s="44"/>
      <c r="F82" s="44"/>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25" customFormat="1" ht="14.25">
      <c r="A83" s="133"/>
      <c r="B83" s="136"/>
      <c r="C83" s="134"/>
      <c r="D83" s="135"/>
      <c r="E83" s="135"/>
      <c r="F83" s="135"/>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29"/>
      <c r="BQ83" s="29"/>
      <c r="BR83" s="29"/>
      <c r="BS83" s="19"/>
      <c r="BT83" s="19"/>
      <c r="BU83" s="19"/>
      <c r="BV83" s="19"/>
      <c r="BW83" s="19"/>
      <c r="BX83" s="19"/>
      <c r="BY83" s="19"/>
      <c r="BZ83" s="19"/>
      <c r="CA83" s="19"/>
      <c r="CB83" s="19"/>
      <c r="CC83" s="19"/>
      <c r="CD83" s="19"/>
      <c r="CE83" s="19"/>
      <c r="CF83" s="19"/>
      <c r="CG83" s="19"/>
      <c r="CH83" s="19"/>
      <c r="CI83" s="19"/>
      <c r="CJ83" s="2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row>
    <row r="84" spans="1:172" s="25" customFormat="1" ht="14.25">
      <c r="A84" s="133"/>
      <c r="B84" s="136"/>
      <c r="C84" s="134"/>
      <c r="D84" s="135"/>
      <c r="E84" s="135"/>
      <c r="F84" s="135"/>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4.25">
      <c r="A85" s="150" t="s">
        <v>145</v>
      </c>
      <c r="B85" s="150"/>
      <c r="C85" s="30"/>
      <c r="D85" s="30"/>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31" customFormat="1" ht="15">
      <c r="A87" s="14"/>
      <c r="B87" s="139" t="s">
        <v>146</v>
      </c>
      <c r="C87" s="32"/>
      <c r="D87" s="140" t="s">
        <v>380</v>
      </c>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4"/>
      <c r="BQ87" s="34"/>
      <c r="BR87" s="34"/>
      <c r="BS87" s="33"/>
      <c r="BT87" s="33"/>
      <c r="BU87" s="33"/>
      <c r="BV87" s="33"/>
      <c r="BW87" s="33"/>
      <c r="BX87" s="33"/>
      <c r="BY87" s="33"/>
      <c r="BZ87" s="33"/>
      <c r="CA87" s="33"/>
      <c r="CB87" s="33"/>
      <c r="CC87" s="33"/>
      <c r="CD87" s="33"/>
      <c r="CE87" s="33"/>
      <c r="CF87" s="33"/>
      <c r="CG87" s="33"/>
      <c r="CH87" s="33"/>
      <c r="CI87" s="33"/>
      <c r="CJ87" s="34"/>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row>
    <row r="88" spans="1:172" s="25" customFormat="1" ht="12.75">
      <c r="A88" s="13"/>
      <c r="C88" s="30"/>
      <c r="D88" s="141"/>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B89" s="138" t="s">
        <v>379</v>
      </c>
      <c r="C89" s="30"/>
      <c r="D89" s="141" t="s">
        <v>381</v>
      </c>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29"/>
      <c r="BQ94" s="29"/>
      <c r="BR94" s="2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75">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29"/>
      <c r="BQ95" s="29"/>
      <c r="BR95" s="2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29"/>
      <c r="BQ96" s="29"/>
      <c r="BR96" s="2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29"/>
      <c r="BQ97" s="29"/>
      <c r="BR97" s="2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 customHeight="1">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spans="1:172" s="25" customFormat="1" ht="12.75">
      <c r="A122" s="13"/>
      <c r="C122" s="30"/>
      <c r="D122" s="30"/>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2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row>
    <row r="123" spans="1:172" s="25" customFormat="1" ht="12.75">
      <c r="A123" s="13"/>
      <c r="C123" s="30"/>
      <c r="D123" s="30"/>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2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row>
    <row r="124" spans="1:172" s="25" customFormat="1" ht="12.75">
      <c r="A124" s="13"/>
      <c r="C124" s="30"/>
      <c r="D124" s="30"/>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2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row>
    <row r="125" spans="1:172" s="25" customFormat="1" ht="12.75">
      <c r="A125" s="13"/>
      <c r="C125" s="30"/>
      <c r="D125" s="30"/>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2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row r="145" ht="12.75">
      <c r="CJ145" s="2"/>
    </row>
  </sheetData>
  <sheetProtection/>
  <protectedRanges>
    <protectedRange sqref="D45:F45 C54:F55 D51:F51 D68:D75 D47 F73:F75 C46:F46 C48:G48 D77:F84 D11:D13 E61:F66 E68:F69 D53 D57:D66 C67:G67 D17:F22 D25:F41 F59:F60" name="Zonă1"/>
  </protectedRanges>
  <mergeCells count="34">
    <mergeCell ref="ET5:EX5"/>
    <mergeCell ref="EY5:FC5"/>
    <mergeCell ref="A85:B85"/>
    <mergeCell ref="DZ5:ED5"/>
    <mergeCell ref="EE5:EI5"/>
    <mergeCell ref="EJ5:EN5"/>
    <mergeCell ref="EO5:ES5"/>
    <mergeCell ref="DF5:DJ5"/>
    <mergeCell ref="DK5:DO5"/>
    <mergeCell ref="CG5:CK5"/>
    <mergeCell ref="DP5:DT5"/>
    <mergeCell ref="DU5:DY5"/>
    <mergeCell ref="CL5:CP5"/>
    <mergeCell ref="CQ5:CU5"/>
    <mergeCell ref="CV5:CZ5"/>
    <mergeCell ref="DA5:DE5"/>
    <mergeCell ref="BM5:BQ5"/>
    <mergeCell ref="BR5:BV5"/>
    <mergeCell ref="BW5:CA5"/>
    <mergeCell ref="CB5:CF5"/>
    <mergeCell ref="AS5:AW5"/>
    <mergeCell ref="AX5:BB5"/>
    <mergeCell ref="BC5:BG5"/>
    <mergeCell ref="BH5:BL5"/>
    <mergeCell ref="A1:C1"/>
    <mergeCell ref="A2:B2"/>
    <mergeCell ref="Y5:AC5"/>
    <mergeCell ref="AD5:AH5"/>
    <mergeCell ref="AI5:AM5"/>
    <mergeCell ref="AN5:AR5"/>
    <mergeCell ref="H5:I5"/>
    <mergeCell ref="J5:N5"/>
    <mergeCell ref="O5:S5"/>
    <mergeCell ref="T5:X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4"/>
  </sheetPr>
  <dimension ref="A1:AK182"/>
  <sheetViews>
    <sheetView tabSelected="1" zoomScale="90" zoomScaleNormal="90" zoomScalePageLayoutView="0" workbookViewId="0" topLeftCell="A1">
      <pane xSplit="3" ySplit="6" topLeftCell="D82" activePane="bottomRight" state="frozen"/>
      <selection pane="topLeft" activeCell="G5" sqref="G5"/>
      <selection pane="topRight" activeCell="G5" sqref="G5"/>
      <selection pane="bottomLeft" activeCell="G5" sqref="G5"/>
      <selection pane="bottomRight" activeCell="K88" sqref="K88"/>
    </sheetView>
  </sheetViews>
  <sheetFormatPr defaultColWidth="9.140625" defaultRowHeight="12.75"/>
  <cols>
    <col min="1" max="1" width="14.00390625" style="65"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8.140625" style="25" customWidth="1"/>
    <col min="10" max="10" width="10.421875" style="25" bestFit="1" customWidth="1"/>
    <col min="11" max="11" width="11.57421875" style="25" bestFit="1" customWidth="1"/>
    <col min="12" max="16384" width="9.140625" style="25" customWidth="1"/>
  </cols>
  <sheetData>
    <row r="1" spans="1:3" ht="15.75" customHeight="1">
      <c r="A1" s="144" t="s">
        <v>378</v>
      </c>
      <c r="B1" s="145"/>
      <c r="C1" s="145"/>
    </row>
    <row r="2" spans="1:3" ht="18.75" customHeight="1">
      <c r="A2" s="146" t="s">
        <v>382</v>
      </c>
      <c r="B2" s="147"/>
      <c r="C2" s="16"/>
    </row>
    <row r="3" spans="2:4" ht="15">
      <c r="B3" s="66" t="s">
        <v>384</v>
      </c>
      <c r="C3" s="67"/>
      <c r="D3" s="29"/>
    </row>
    <row r="4" spans="4:8" ht="12.75">
      <c r="D4" s="68"/>
      <c r="E4" s="68"/>
      <c r="F4" s="69"/>
      <c r="G4" s="70"/>
      <c r="H4" s="71" t="s">
        <v>148</v>
      </c>
    </row>
    <row r="5" spans="1:8" s="73" customFormat="1" ht="89.25">
      <c r="A5" s="72" t="s">
        <v>1</v>
      </c>
      <c r="B5" s="23" t="s">
        <v>2</v>
      </c>
      <c r="C5" s="23"/>
      <c r="D5" s="23" t="s">
        <v>149</v>
      </c>
      <c r="E5" s="5" t="s">
        <v>150</v>
      </c>
      <c r="F5" s="5" t="s">
        <v>151</v>
      </c>
      <c r="G5" s="23" t="s">
        <v>152</v>
      </c>
      <c r="H5" s="23" t="s">
        <v>153</v>
      </c>
    </row>
    <row r="6" spans="1:8" ht="12.75">
      <c r="A6" s="74"/>
      <c r="B6" s="6" t="s">
        <v>154</v>
      </c>
      <c r="C6" s="6"/>
      <c r="D6" s="75">
        <v>1</v>
      </c>
      <c r="E6" s="75">
        <v>2</v>
      </c>
      <c r="F6" s="75">
        <v>3</v>
      </c>
      <c r="G6" s="75">
        <v>4</v>
      </c>
      <c r="H6" s="75" t="s">
        <v>155</v>
      </c>
    </row>
    <row r="7" spans="1:12" s="12" customFormat="1" ht="12.75">
      <c r="A7" s="76" t="s">
        <v>156</v>
      </c>
      <c r="B7" s="77" t="s">
        <v>157</v>
      </c>
      <c r="C7" s="78">
        <f aca="true" t="shared" si="0" ref="C7:H7">+C8+C14</f>
        <v>0</v>
      </c>
      <c r="D7" s="78">
        <f t="shared" si="0"/>
        <v>200212.74999999997</v>
      </c>
      <c r="E7" s="78">
        <f t="shared" si="0"/>
        <v>212345.94999999998</v>
      </c>
      <c r="F7" s="78">
        <f t="shared" si="0"/>
        <v>212345.94999999998</v>
      </c>
      <c r="G7" s="78">
        <f t="shared" si="0"/>
        <v>212183.87</v>
      </c>
      <c r="H7" s="78">
        <f t="shared" si="0"/>
        <v>15884.090000000006</v>
      </c>
      <c r="I7" s="79">
        <v>196299.78000000003</v>
      </c>
      <c r="J7" s="79"/>
      <c r="K7" s="79"/>
      <c r="L7" s="79"/>
    </row>
    <row r="8" spans="1:12" s="12" customFormat="1" ht="12.75">
      <c r="A8" s="76" t="s">
        <v>158</v>
      </c>
      <c r="B8" s="80" t="s">
        <v>159</v>
      </c>
      <c r="C8" s="81">
        <f aca="true" t="shared" si="1" ref="C8:H8">+C9+C10+C13+C11+C12+C162</f>
        <v>0</v>
      </c>
      <c r="D8" s="81">
        <f t="shared" si="1"/>
        <v>200212.74999999997</v>
      </c>
      <c r="E8" s="81">
        <f t="shared" si="1"/>
        <v>212345.94999999998</v>
      </c>
      <c r="F8" s="81">
        <f t="shared" si="1"/>
        <v>212345.94999999998</v>
      </c>
      <c r="G8" s="81">
        <f t="shared" si="1"/>
        <v>212183.87</v>
      </c>
      <c r="H8" s="81">
        <f t="shared" si="1"/>
        <v>15884.090000000006</v>
      </c>
      <c r="I8" s="79">
        <v>196299.78000000003</v>
      </c>
      <c r="J8" s="79"/>
      <c r="K8" s="79"/>
      <c r="L8" s="79"/>
    </row>
    <row r="9" spans="1:12" s="12" customFormat="1" ht="15" customHeight="1">
      <c r="A9" s="76" t="s">
        <v>160</v>
      </c>
      <c r="B9" s="80" t="s">
        <v>161</v>
      </c>
      <c r="C9" s="81">
        <f aca="true" t="shared" si="2" ref="C9:H9">+C23</f>
        <v>0</v>
      </c>
      <c r="D9" s="81">
        <f t="shared" si="2"/>
        <v>0</v>
      </c>
      <c r="E9" s="81">
        <f t="shared" si="2"/>
        <v>2481.65</v>
      </c>
      <c r="F9" s="81">
        <f t="shared" si="2"/>
        <v>2481.65</v>
      </c>
      <c r="G9" s="81">
        <f t="shared" si="2"/>
        <v>2479.69</v>
      </c>
      <c r="H9" s="81">
        <f t="shared" si="2"/>
        <v>219.05</v>
      </c>
      <c r="I9" s="79">
        <v>2260.6400000000003</v>
      </c>
      <c r="J9" s="79"/>
      <c r="K9" s="79"/>
      <c r="L9" s="79"/>
    </row>
    <row r="10" spans="1:12" s="12" customFormat="1" ht="12.75" customHeight="1">
      <c r="A10" s="76" t="s">
        <v>162</v>
      </c>
      <c r="B10" s="80" t="s">
        <v>163</v>
      </c>
      <c r="C10" s="81">
        <f aca="true" t="shared" si="3" ref="C10:H10">+C42</f>
        <v>0</v>
      </c>
      <c r="D10" s="81">
        <f t="shared" si="3"/>
        <v>200212.74999999997</v>
      </c>
      <c r="E10" s="81">
        <f t="shared" si="3"/>
        <v>199414.3</v>
      </c>
      <c r="F10" s="81">
        <f t="shared" si="3"/>
        <v>199414.3</v>
      </c>
      <c r="G10" s="81">
        <f t="shared" si="3"/>
        <v>199389.26</v>
      </c>
      <c r="H10" s="81">
        <f t="shared" si="3"/>
        <v>14771.410000000005</v>
      </c>
      <c r="I10" s="79">
        <v>184617.85</v>
      </c>
      <c r="J10" s="79"/>
      <c r="K10" s="79"/>
      <c r="L10" s="79"/>
    </row>
    <row r="11" spans="1:12" s="12" customFormat="1" ht="12.75" customHeight="1">
      <c r="A11" s="76" t="s">
        <v>164</v>
      </c>
      <c r="B11" s="80" t="s">
        <v>165</v>
      </c>
      <c r="C11" s="81">
        <f aca="true" t="shared" si="4" ref="C11:H11">+C68</f>
        <v>0</v>
      </c>
      <c r="D11" s="81">
        <f t="shared" si="4"/>
        <v>0</v>
      </c>
      <c r="E11" s="81">
        <f t="shared" si="4"/>
        <v>0</v>
      </c>
      <c r="F11" s="81">
        <f t="shared" si="4"/>
        <v>0</v>
      </c>
      <c r="G11" s="81">
        <f t="shared" si="4"/>
        <v>0</v>
      </c>
      <c r="H11" s="81">
        <f t="shared" si="4"/>
        <v>0</v>
      </c>
      <c r="I11" s="79">
        <v>0</v>
      </c>
      <c r="J11" s="79"/>
      <c r="K11" s="79"/>
      <c r="L11" s="79"/>
    </row>
    <row r="12" spans="1:12" s="12" customFormat="1" ht="12.75" customHeight="1">
      <c r="A12" s="76" t="s">
        <v>166</v>
      </c>
      <c r="B12" s="82" t="s">
        <v>167</v>
      </c>
      <c r="C12" s="81">
        <f aca="true" t="shared" si="5" ref="C12:H12">+C163</f>
        <v>0</v>
      </c>
      <c r="D12" s="81">
        <f t="shared" si="5"/>
        <v>0</v>
      </c>
      <c r="E12" s="81">
        <f t="shared" si="5"/>
        <v>0</v>
      </c>
      <c r="F12" s="81">
        <f t="shared" si="5"/>
        <v>0</v>
      </c>
      <c r="G12" s="81">
        <f t="shared" si="5"/>
        <v>0</v>
      </c>
      <c r="H12" s="81">
        <f t="shared" si="5"/>
        <v>0</v>
      </c>
      <c r="I12" s="79">
        <v>0</v>
      </c>
      <c r="J12" s="79"/>
      <c r="K12" s="79"/>
      <c r="L12" s="79"/>
    </row>
    <row r="13" spans="1:12" s="12" customFormat="1" ht="12.75">
      <c r="A13" s="76" t="s">
        <v>168</v>
      </c>
      <c r="B13" s="80" t="s">
        <v>169</v>
      </c>
      <c r="C13" s="81">
        <f aca="true" t="shared" si="6" ref="C13:H13">+C19</f>
        <v>0</v>
      </c>
      <c r="D13" s="81">
        <f t="shared" si="6"/>
        <v>0</v>
      </c>
      <c r="E13" s="81">
        <f t="shared" si="6"/>
        <v>10450</v>
      </c>
      <c r="F13" s="81">
        <f t="shared" si="6"/>
        <v>10450</v>
      </c>
      <c r="G13" s="81">
        <f t="shared" si="6"/>
        <v>10449.859999999999</v>
      </c>
      <c r="H13" s="81">
        <f t="shared" si="6"/>
        <v>900.02</v>
      </c>
      <c r="I13" s="79">
        <v>9549.84</v>
      </c>
      <c r="J13" s="79"/>
      <c r="K13" s="79"/>
      <c r="L13" s="79"/>
    </row>
    <row r="14" spans="1:12" s="12" customFormat="1" ht="12.75">
      <c r="A14" s="76" t="s">
        <v>170</v>
      </c>
      <c r="B14" s="80" t="s">
        <v>171</v>
      </c>
      <c r="C14" s="81">
        <f aca="true" t="shared" si="7" ref="C14:H14">+C15</f>
        <v>0</v>
      </c>
      <c r="D14" s="81">
        <f t="shared" si="7"/>
        <v>0</v>
      </c>
      <c r="E14" s="81">
        <f t="shared" si="7"/>
        <v>0</v>
      </c>
      <c r="F14" s="81">
        <f t="shared" si="7"/>
        <v>0</v>
      </c>
      <c r="G14" s="81">
        <f t="shared" si="7"/>
        <v>0</v>
      </c>
      <c r="H14" s="81">
        <f t="shared" si="7"/>
        <v>0</v>
      </c>
      <c r="I14" s="79">
        <v>0</v>
      </c>
      <c r="J14" s="79"/>
      <c r="K14" s="79"/>
      <c r="L14" s="79"/>
    </row>
    <row r="15" spans="1:12" s="12" customFormat="1" ht="12.75">
      <c r="A15" s="76" t="s">
        <v>172</v>
      </c>
      <c r="B15" s="80" t="s">
        <v>173</v>
      </c>
      <c r="C15" s="81">
        <f aca="true" t="shared" si="8" ref="C15:H15">+C20</f>
        <v>0</v>
      </c>
      <c r="D15" s="81">
        <f t="shared" si="8"/>
        <v>0</v>
      </c>
      <c r="E15" s="81">
        <f t="shared" si="8"/>
        <v>0</v>
      </c>
      <c r="F15" s="81">
        <f t="shared" si="8"/>
        <v>0</v>
      </c>
      <c r="G15" s="81">
        <f t="shared" si="8"/>
        <v>0</v>
      </c>
      <c r="H15" s="81">
        <f t="shared" si="8"/>
        <v>0</v>
      </c>
      <c r="I15" s="79">
        <v>0</v>
      </c>
      <c r="J15" s="79"/>
      <c r="K15" s="79"/>
      <c r="L15" s="79"/>
    </row>
    <row r="16" spans="1:12" s="12" customFormat="1" ht="25.5">
      <c r="A16" s="76" t="s">
        <v>174</v>
      </c>
      <c r="B16" s="83" t="s">
        <v>175</v>
      </c>
      <c r="C16" s="81">
        <f aca="true" t="shared" si="9" ref="C16:H16">+C162+C174</f>
        <v>0</v>
      </c>
      <c r="D16" s="81">
        <f t="shared" si="9"/>
        <v>0</v>
      </c>
      <c r="E16" s="81">
        <f t="shared" si="9"/>
        <v>0</v>
      </c>
      <c r="F16" s="81">
        <f t="shared" si="9"/>
        <v>0</v>
      </c>
      <c r="G16" s="81">
        <f t="shared" si="9"/>
        <v>-135.04</v>
      </c>
      <c r="H16" s="81">
        <f t="shared" si="9"/>
        <v>-6.39</v>
      </c>
      <c r="I16" s="79">
        <v>-128.65</v>
      </c>
      <c r="J16" s="79"/>
      <c r="K16" s="79"/>
      <c r="L16" s="79"/>
    </row>
    <row r="17" spans="1:12" s="12" customFormat="1" ht="12.75">
      <c r="A17" s="76" t="s">
        <v>176</v>
      </c>
      <c r="B17" s="80" t="s">
        <v>177</v>
      </c>
      <c r="C17" s="81">
        <f aca="true" t="shared" si="10" ref="C17:H17">+C18+C20</f>
        <v>0</v>
      </c>
      <c r="D17" s="81">
        <f t="shared" si="10"/>
        <v>200212.74999999997</v>
      </c>
      <c r="E17" s="81">
        <f t="shared" si="10"/>
        <v>212345.94999999998</v>
      </c>
      <c r="F17" s="81">
        <f t="shared" si="10"/>
        <v>212345.94999999998</v>
      </c>
      <c r="G17" s="81">
        <f t="shared" si="10"/>
        <v>212318.81</v>
      </c>
      <c r="H17" s="81">
        <f t="shared" si="10"/>
        <v>15890.480000000005</v>
      </c>
      <c r="I17" s="79">
        <v>196428.33000000002</v>
      </c>
      <c r="J17" s="79"/>
      <c r="K17" s="79"/>
      <c r="L17" s="79"/>
    </row>
    <row r="18" spans="1:12" s="12" customFormat="1" ht="12.75">
      <c r="A18" s="76" t="s">
        <v>178</v>
      </c>
      <c r="B18" s="80" t="s">
        <v>159</v>
      </c>
      <c r="C18" s="81">
        <f aca="true" t="shared" si="11" ref="C18:H18">+C23+C42+C19+C68+C12</f>
        <v>0</v>
      </c>
      <c r="D18" s="81">
        <f t="shared" si="11"/>
        <v>200212.74999999997</v>
      </c>
      <c r="E18" s="81">
        <f t="shared" si="11"/>
        <v>212345.94999999998</v>
      </c>
      <c r="F18" s="81">
        <f t="shared" si="11"/>
        <v>212345.94999999998</v>
      </c>
      <c r="G18" s="81">
        <f t="shared" si="11"/>
        <v>212318.81</v>
      </c>
      <c r="H18" s="81">
        <f t="shared" si="11"/>
        <v>15890.480000000005</v>
      </c>
      <c r="I18" s="79">
        <v>196428.33000000002</v>
      </c>
      <c r="J18" s="79"/>
      <c r="K18" s="79"/>
      <c r="L18" s="79"/>
    </row>
    <row r="19" spans="1:12" s="12" customFormat="1" ht="12.75">
      <c r="A19" s="76" t="s">
        <v>179</v>
      </c>
      <c r="B19" s="80" t="s">
        <v>169</v>
      </c>
      <c r="C19" s="81">
        <f aca="true" t="shared" si="12" ref="C19:H19">+C168</f>
        <v>0</v>
      </c>
      <c r="D19" s="81">
        <f t="shared" si="12"/>
        <v>0</v>
      </c>
      <c r="E19" s="81">
        <f t="shared" si="12"/>
        <v>10450</v>
      </c>
      <c r="F19" s="81">
        <f t="shared" si="12"/>
        <v>10450</v>
      </c>
      <c r="G19" s="81">
        <f t="shared" si="12"/>
        <v>10449.859999999999</v>
      </c>
      <c r="H19" s="81">
        <f t="shared" si="12"/>
        <v>900.02</v>
      </c>
      <c r="I19" s="79">
        <v>9549.84</v>
      </c>
      <c r="J19" s="79"/>
      <c r="K19" s="79"/>
      <c r="L19" s="79"/>
    </row>
    <row r="20" spans="1:12" s="12" customFormat="1" ht="15.75" customHeight="1">
      <c r="A20" s="76" t="s">
        <v>180</v>
      </c>
      <c r="B20" s="80" t="s">
        <v>171</v>
      </c>
      <c r="C20" s="81">
        <f aca="true" t="shared" si="13" ref="C20:H20">+C71</f>
        <v>0</v>
      </c>
      <c r="D20" s="81">
        <f t="shared" si="13"/>
        <v>0</v>
      </c>
      <c r="E20" s="81">
        <f t="shared" si="13"/>
        <v>0</v>
      </c>
      <c r="F20" s="81">
        <f t="shared" si="13"/>
        <v>0</v>
      </c>
      <c r="G20" s="81">
        <f t="shared" si="13"/>
        <v>0</v>
      </c>
      <c r="H20" s="81">
        <f t="shared" si="13"/>
        <v>0</v>
      </c>
      <c r="I20" s="79">
        <v>0</v>
      </c>
      <c r="J20" s="79"/>
      <c r="K20" s="79"/>
      <c r="L20" s="79"/>
    </row>
    <row r="21" spans="1:12" s="12" customFormat="1" ht="12.75">
      <c r="A21" s="84" t="s">
        <v>181</v>
      </c>
      <c r="B21" s="80" t="s">
        <v>182</v>
      </c>
      <c r="C21" s="81">
        <f aca="true" t="shared" si="14" ref="C21:H21">+C22+C71+C162</f>
        <v>0</v>
      </c>
      <c r="D21" s="81">
        <f t="shared" si="14"/>
        <v>200212.74999999997</v>
      </c>
      <c r="E21" s="81">
        <f t="shared" si="14"/>
        <v>201895.94999999998</v>
      </c>
      <c r="F21" s="81">
        <f t="shared" si="14"/>
        <v>201895.94999999998</v>
      </c>
      <c r="G21" s="81">
        <f t="shared" si="14"/>
        <v>201734.01</v>
      </c>
      <c r="H21" s="81">
        <f t="shared" si="14"/>
        <v>14984.070000000005</v>
      </c>
      <c r="I21" s="79">
        <v>186749.94000000003</v>
      </c>
      <c r="J21" s="79"/>
      <c r="K21" s="79"/>
      <c r="L21" s="79"/>
    </row>
    <row r="22" spans="1:12" s="12" customFormat="1" ht="12.75">
      <c r="A22" s="76" t="s">
        <v>183</v>
      </c>
      <c r="B22" s="80" t="s">
        <v>159</v>
      </c>
      <c r="C22" s="81">
        <f aca="true" t="shared" si="15" ref="C22:H22">+C23+C42+C68+C12</f>
        <v>0</v>
      </c>
      <c r="D22" s="81">
        <f t="shared" si="15"/>
        <v>200212.74999999997</v>
      </c>
      <c r="E22" s="81">
        <f t="shared" si="15"/>
        <v>201895.94999999998</v>
      </c>
      <c r="F22" s="81">
        <f t="shared" si="15"/>
        <v>201895.94999999998</v>
      </c>
      <c r="G22" s="81">
        <f t="shared" si="15"/>
        <v>201868.95</v>
      </c>
      <c r="H22" s="81">
        <f t="shared" si="15"/>
        <v>14990.460000000005</v>
      </c>
      <c r="I22" s="79">
        <v>186878.49000000002</v>
      </c>
      <c r="J22" s="79"/>
      <c r="K22" s="79"/>
      <c r="L22" s="79"/>
    </row>
    <row r="23" spans="1:12" s="12" customFormat="1" ht="12.75">
      <c r="A23" s="76" t="s">
        <v>184</v>
      </c>
      <c r="B23" s="80" t="s">
        <v>161</v>
      </c>
      <c r="C23" s="81">
        <f aca="true" t="shared" si="16" ref="C23:H23">+C24+C31</f>
        <v>0</v>
      </c>
      <c r="D23" s="81">
        <f t="shared" si="16"/>
        <v>0</v>
      </c>
      <c r="E23" s="81">
        <f t="shared" si="16"/>
        <v>2481.65</v>
      </c>
      <c r="F23" s="81">
        <f t="shared" si="16"/>
        <v>2481.65</v>
      </c>
      <c r="G23" s="81">
        <f t="shared" si="16"/>
        <v>2479.69</v>
      </c>
      <c r="H23" s="81">
        <f t="shared" si="16"/>
        <v>219.05</v>
      </c>
      <c r="I23" s="79">
        <v>2260.6400000000003</v>
      </c>
      <c r="J23" s="79"/>
      <c r="K23" s="79"/>
      <c r="L23" s="79"/>
    </row>
    <row r="24" spans="1:12" s="12" customFormat="1" ht="12.75">
      <c r="A24" s="76" t="s">
        <v>185</v>
      </c>
      <c r="B24" s="80" t="s">
        <v>186</v>
      </c>
      <c r="C24" s="81">
        <f aca="true" t="shared" si="17" ref="C24:H24">C25+C26+C27+C28+C29</f>
        <v>0</v>
      </c>
      <c r="D24" s="81">
        <f t="shared" si="17"/>
        <v>0</v>
      </c>
      <c r="E24" s="81">
        <f t="shared" si="17"/>
        <v>2016.51</v>
      </c>
      <c r="F24" s="81">
        <f t="shared" si="17"/>
        <v>2016.51</v>
      </c>
      <c r="G24" s="81">
        <f t="shared" si="17"/>
        <v>2016.23</v>
      </c>
      <c r="H24" s="81">
        <f t="shared" si="17"/>
        <v>169.77</v>
      </c>
      <c r="I24" s="79">
        <v>1846.46</v>
      </c>
      <c r="J24" s="79"/>
      <c r="K24" s="79"/>
      <c r="L24" s="79"/>
    </row>
    <row r="25" spans="1:12" ht="12.75">
      <c r="A25" s="85" t="s">
        <v>187</v>
      </c>
      <c r="B25" s="86" t="s">
        <v>366</v>
      </c>
      <c r="C25" s="87"/>
      <c r="D25" s="10"/>
      <c r="E25" s="10">
        <v>1973.72</v>
      </c>
      <c r="F25" s="10">
        <v>1973.72</v>
      </c>
      <c r="G25" s="7">
        <f aca="true" t="shared" si="18" ref="G25:G30">I25+H25</f>
        <v>1973.72</v>
      </c>
      <c r="H25" s="7">
        <v>162.97</v>
      </c>
      <c r="I25" s="79">
        <v>1810.75</v>
      </c>
      <c r="J25" s="79"/>
      <c r="K25" s="79"/>
      <c r="L25" s="79"/>
    </row>
    <row r="26" spans="1:12" ht="12.75" customHeight="1">
      <c r="A26" s="85" t="s">
        <v>188</v>
      </c>
      <c r="B26" s="88" t="s">
        <v>189</v>
      </c>
      <c r="C26" s="87"/>
      <c r="D26" s="10"/>
      <c r="E26" s="10">
        <v>5.03</v>
      </c>
      <c r="F26" s="10">
        <v>5.03</v>
      </c>
      <c r="G26" s="7">
        <f t="shared" si="18"/>
        <v>4.75</v>
      </c>
      <c r="H26" s="7">
        <v>0.59</v>
      </c>
      <c r="I26" s="79">
        <v>4.16</v>
      </c>
      <c r="J26" s="79"/>
      <c r="K26" s="79"/>
      <c r="L26" s="79"/>
    </row>
    <row r="27" spans="1:12" ht="12.75">
      <c r="A27" s="85" t="s">
        <v>190</v>
      </c>
      <c r="B27" s="88" t="s">
        <v>191</v>
      </c>
      <c r="C27" s="87"/>
      <c r="D27" s="10"/>
      <c r="E27" s="10">
        <v>0.76</v>
      </c>
      <c r="F27" s="10">
        <v>0.76</v>
      </c>
      <c r="G27" s="7">
        <f t="shared" si="18"/>
        <v>0.7600000000000001</v>
      </c>
      <c r="H27" s="7">
        <v>0.15</v>
      </c>
      <c r="I27" s="79">
        <v>0.6100000000000001</v>
      </c>
      <c r="J27" s="79"/>
      <c r="K27" s="79"/>
      <c r="L27" s="79"/>
    </row>
    <row r="28" spans="1:12" ht="12.75">
      <c r="A28" s="85"/>
      <c r="B28" s="88" t="s">
        <v>192</v>
      </c>
      <c r="C28" s="87"/>
      <c r="D28" s="10"/>
      <c r="E28" s="10"/>
      <c r="F28" s="10"/>
      <c r="G28" s="7">
        <f t="shared" si="18"/>
        <v>0</v>
      </c>
      <c r="H28" s="7"/>
      <c r="I28" s="79">
        <v>0</v>
      </c>
      <c r="J28" s="79"/>
      <c r="K28" s="79"/>
      <c r="L28" s="79"/>
    </row>
    <row r="29" spans="1:12" ht="12" customHeight="1">
      <c r="A29" s="85" t="s">
        <v>193</v>
      </c>
      <c r="B29" s="88" t="s">
        <v>367</v>
      </c>
      <c r="C29" s="87"/>
      <c r="D29" s="10"/>
      <c r="E29" s="10">
        <v>37</v>
      </c>
      <c r="F29" s="10">
        <v>37</v>
      </c>
      <c r="G29" s="7">
        <f t="shared" si="18"/>
        <v>37</v>
      </c>
      <c r="H29" s="7">
        <v>6.06</v>
      </c>
      <c r="I29" s="79">
        <v>30.94</v>
      </c>
      <c r="J29" s="79"/>
      <c r="K29" s="79"/>
      <c r="L29" s="79"/>
    </row>
    <row r="30" spans="1:12" ht="12" customHeight="1">
      <c r="A30" s="85"/>
      <c r="B30" s="131" t="s">
        <v>373</v>
      </c>
      <c r="C30" s="87"/>
      <c r="D30" s="10"/>
      <c r="E30" s="10">
        <v>17.82</v>
      </c>
      <c r="F30" s="10">
        <v>17.82</v>
      </c>
      <c r="G30" s="7">
        <f t="shared" si="18"/>
        <v>17.82</v>
      </c>
      <c r="H30" s="7">
        <v>4.7</v>
      </c>
      <c r="I30" s="79">
        <v>13.12</v>
      </c>
      <c r="J30" s="79"/>
      <c r="K30" s="79"/>
      <c r="L30" s="79"/>
    </row>
    <row r="31" spans="1:12" ht="13.5" customHeight="1">
      <c r="A31" s="76" t="s">
        <v>194</v>
      </c>
      <c r="B31" s="80" t="s">
        <v>195</v>
      </c>
      <c r="C31" s="81">
        <f aca="true" t="shared" si="19" ref="C31:H31">+C32+C34+C36+C38+C40</f>
        <v>0</v>
      </c>
      <c r="D31" s="81">
        <f t="shared" si="19"/>
        <v>0</v>
      </c>
      <c r="E31" s="81">
        <f t="shared" si="19"/>
        <v>465.14000000000004</v>
      </c>
      <c r="F31" s="81">
        <f t="shared" si="19"/>
        <v>465.14000000000004</v>
      </c>
      <c r="G31" s="81">
        <f t="shared" si="19"/>
        <v>463.46000000000004</v>
      </c>
      <c r="H31" s="81">
        <f t="shared" si="19"/>
        <v>49.28</v>
      </c>
      <c r="I31" s="79">
        <v>414.18000000000006</v>
      </c>
      <c r="J31" s="79"/>
      <c r="K31" s="79"/>
      <c r="L31" s="79"/>
    </row>
    <row r="32" spans="1:12" ht="12.75">
      <c r="A32" s="85" t="s">
        <v>196</v>
      </c>
      <c r="B32" s="88" t="s">
        <v>197</v>
      </c>
      <c r="C32" s="87"/>
      <c r="D32" s="10"/>
      <c r="E32" s="10">
        <v>326.13</v>
      </c>
      <c r="F32" s="10">
        <v>326.13</v>
      </c>
      <c r="G32" s="7">
        <f>I32+H32</f>
        <v>326.13</v>
      </c>
      <c r="H32" s="7">
        <v>35.64</v>
      </c>
      <c r="I32" s="79">
        <v>290.49</v>
      </c>
      <c r="J32" s="79"/>
      <c r="K32" s="79"/>
      <c r="L32" s="79"/>
    </row>
    <row r="33" spans="1:12" ht="12.75">
      <c r="A33" s="85"/>
      <c r="B33" s="131" t="s">
        <v>373</v>
      </c>
      <c r="C33" s="87"/>
      <c r="D33" s="10"/>
      <c r="E33" s="10">
        <f>2.07+0.75</f>
        <v>2.82</v>
      </c>
      <c r="F33" s="10">
        <f>2.07+0.75</f>
        <v>2.82</v>
      </c>
      <c r="G33" s="7">
        <f aca="true" t="shared" si="20" ref="G33:G41">I33+H33</f>
        <v>2.8000000000000003</v>
      </c>
      <c r="H33" s="7">
        <v>0.73</v>
      </c>
      <c r="I33" s="79">
        <v>2.0700000000000003</v>
      </c>
      <c r="J33" s="79"/>
      <c r="K33" s="79"/>
      <c r="L33" s="79"/>
    </row>
    <row r="34" spans="1:12" ht="12.75">
      <c r="A34" s="85" t="s">
        <v>198</v>
      </c>
      <c r="B34" s="88" t="s">
        <v>199</v>
      </c>
      <c r="C34" s="87"/>
      <c r="D34" s="10"/>
      <c r="E34" s="10">
        <v>10.23</v>
      </c>
      <c r="F34" s="10">
        <v>10.23</v>
      </c>
      <c r="G34" s="7">
        <f t="shared" si="20"/>
        <v>10.229999999999999</v>
      </c>
      <c r="H34" s="7">
        <v>1.01</v>
      </c>
      <c r="I34" s="79">
        <v>9.219999999999999</v>
      </c>
      <c r="J34" s="79"/>
      <c r="K34" s="79"/>
      <c r="L34" s="79"/>
    </row>
    <row r="35" spans="1:12" ht="12.75">
      <c r="A35" s="85"/>
      <c r="B35" s="131" t="s">
        <v>373</v>
      </c>
      <c r="C35" s="87"/>
      <c r="D35" s="10"/>
      <c r="E35" s="10">
        <f>0.07+0.02</f>
        <v>0.09000000000000001</v>
      </c>
      <c r="F35" s="10">
        <f>0.07+0.02</f>
        <v>0.09000000000000001</v>
      </c>
      <c r="G35" s="7">
        <f t="shared" si="20"/>
        <v>0.09000000000000001</v>
      </c>
      <c r="H35" s="7">
        <v>0.02</v>
      </c>
      <c r="I35" s="79">
        <v>0.07</v>
      </c>
      <c r="J35" s="79"/>
      <c r="K35" s="79"/>
      <c r="L35" s="79"/>
    </row>
    <row r="36" spans="1:12" ht="12.75">
      <c r="A36" s="85" t="s">
        <v>200</v>
      </c>
      <c r="B36" s="88" t="s">
        <v>201</v>
      </c>
      <c r="C36" s="87"/>
      <c r="D36" s="10"/>
      <c r="E36" s="10">
        <f>105.19+0.25</f>
        <v>105.44</v>
      </c>
      <c r="F36" s="10">
        <f>105.19+0.25</f>
        <v>105.44</v>
      </c>
      <c r="G36" s="7">
        <f t="shared" si="20"/>
        <v>105.44000000000001</v>
      </c>
      <c r="H36" s="7">
        <v>9.4</v>
      </c>
      <c r="I36" s="79">
        <v>96.04</v>
      </c>
      <c r="J36" s="79"/>
      <c r="K36" s="79"/>
      <c r="L36" s="79"/>
    </row>
    <row r="37" spans="1:12" ht="12.75">
      <c r="A37" s="85"/>
      <c r="B37" s="131" t="s">
        <v>373</v>
      </c>
      <c r="C37" s="87"/>
      <c r="D37" s="10"/>
      <c r="E37" s="10">
        <f>0.69+0.25</f>
        <v>0.94</v>
      </c>
      <c r="F37" s="10">
        <f>0.69+0.25</f>
        <v>0.94</v>
      </c>
      <c r="G37" s="7">
        <f t="shared" si="20"/>
        <v>0.9299999999999999</v>
      </c>
      <c r="H37" s="7">
        <v>0.24</v>
      </c>
      <c r="I37" s="79">
        <v>0.69</v>
      </c>
      <c r="J37" s="79"/>
      <c r="K37" s="79"/>
      <c r="L37" s="79"/>
    </row>
    <row r="38" spans="1:12" ht="25.5">
      <c r="A38" s="85" t="s">
        <v>202</v>
      </c>
      <c r="B38" s="89" t="s">
        <v>203</v>
      </c>
      <c r="C38" s="87"/>
      <c r="D38" s="10"/>
      <c r="E38" s="10">
        <f>3.4+0.01</f>
        <v>3.4099999999999997</v>
      </c>
      <c r="F38" s="10">
        <f>3.4+0.01</f>
        <v>3.4099999999999997</v>
      </c>
      <c r="G38" s="7">
        <f t="shared" si="20"/>
        <v>3.29</v>
      </c>
      <c r="H38" s="7">
        <v>0.53</v>
      </c>
      <c r="I38" s="79">
        <v>2.76</v>
      </c>
      <c r="J38" s="79"/>
      <c r="K38" s="79"/>
      <c r="L38" s="79"/>
    </row>
    <row r="39" spans="1:12" ht="12.75">
      <c r="A39" s="85"/>
      <c r="B39" s="131" t="s">
        <v>373</v>
      </c>
      <c r="C39" s="87"/>
      <c r="D39" s="10"/>
      <c r="E39" s="10">
        <f>0.02+0.01</f>
        <v>0.03</v>
      </c>
      <c r="F39" s="10">
        <f>0.02+0.01</f>
        <v>0.03</v>
      </c>
      <c r="G39" s="7">
        <f t="shared" si="20"/>
        <v>0.03</v>
      </c>
      <c r="H39" s="7">
        <v>0.01</v>
      </c>
      <c r="I39" s="79">
        <v>0.02</v>
      </c>
      <c r="J39" s="79"/>
      <c r="K39" s="79"/>
      <c r="L39" s="79"/>
    </row>
    <row r="40" spans="1:12" s="12" customFormat="1" ht="12.75">
      <c r="A40" s="85" t="s">
        <v>204</v>
      </c>
      <c r="B40" s="89" t="s">
        <v>205</v>
      </c>
      <c r="C40" s="87"/>
      <c r="D40" s="10"/>
      <c r="E40" s="10">
        <v>19.93</v>
      </c>
      <c r="F40" s="10">
        <v>19.93</v>
      </c>
      <c r="G40" s="7">
        <f t="shared" si="20"/>
        <v>18.37</v>
      </c>
      <c r="H40" s="143">
        <v>2.7</v>
      </c>
      <c r="I40" s="79">
        <v>15.67</v>
      </c>
      <c r="J40" s="79"/>
      <c r="K40" s="79"/>
      <c r="L40" s="79"/>
    </row>
    <row r="41" spans="1:12" s="12" customFormat="1" ht="12.75">
      <c r="A41" s="85"/>
      <c r="B41" s="131" t="s">
        <v>373</v>
      </c>
      <c r="C41" s="87"/>
      <c r="D41" s="10"/>
      <c r="E41" s="10">
        <f>0.11+0.04</f>
        <v>0.15</v>
      </c>
      <c r="F41" s="10">
        <f>0.11+0.04</f>
        <v>0.15</v>
      </c>
      <c r="G41" s="7">
        <f t="shared" si="20"/>
        <v>0.14</v>
      </c>
      <c r="H41" s="10">
        <v>0.03</v>
      </c>
      <c r="I41" s="79">
        <v>0.11000000000000001</v>
      </c>
      <c r="J41" s="79"/>
      <c r="K41" s="79"/>
      <c r="L41" s="79"/>
    </row>
    <row r="42" spans="1:12" s="12" customFormat="1" ht="12.75">
      <c r="A42" s="76" t="s">
        <v>206</v>
      </c>
      <c r="B42" s="80" t="s">
        <v>163</v>
      </c>
      <c r="C42" s="81">
        <f aca="true" t="shared" si="21" ref="C42:H42">+C43+C56+C55+C58+C61+C63+C64+C65+C62</f>
        <v>0</v>
      </c>
      <c r="D42" s="81">
        <f t="shared" si="21"/>
        <v>200212.74999999997</v>
      </c>
      <c r="E42" s="81">
        <f t="shared" si="21"/>
        <v>199414.3</v>
      </c>
      <c r="F42" s="81">
        <f t="shared" si="21"/>
        <v>199414.3</v>
      </c>
      <c r="G42" s="81">
        <f t="shared" si="21"/>
        <v>199389.26</v>
      </c>
      <c r="H42" s="81">
        <f t="shared" si="21"/>
        <v>14771.410000000005</v>
      </c>
      <c r="I42" s="79">
        <v>184617.85</v>
      </c>
      <c r="J42" s="79"/>
      <c r="K42" s="79"/>
      <c r="L42" s="79"/>
    </row>
    <row r="43" spans="1:12" ht="12.75">
      <c r="A43" s="76" t="s">
        <v>207</v>
      </c>
      <c r="B43" s="80" t="s">
        <v>208</v>
      </c>
      <c r="C43" s="81">
        <f aca="true" t="shared" si="22" ref="C43:H43">+C44+C45+C46+C47+C48+C49+C50+C51+C53</f>
        <v>0</v>
      </c>
      <c r="D43" s="81">
        <f t="shared" si="22"/>
        <v>200212.74999999997</v>
      </c>
      <c r="E43" s="81">
        <f t="shared" si="22"/>
        <v>199364.11</v>
      </c>
      <c r="F43" s="81">
        <f t="shared" si="22"/>
        <v>199364.11</v>
      </c>
      <c r="G43" s="81">
        <f t="shared" si="22"/>
        <v>199339.08000000002</v>
      </c>
      <c r="H43" s="81">
        <f t="shared" si="22"/>
        <v>14748.570000000005</v>
      </c>
      <c r="I43" s="79">
        <v>184590.51</v>
      </c>
      <c r="J43" s="79"/>
      <c r="K43" s="79"/>
      <c r="L43" s="79"/>
    </row>
    <row r="44" spans="1:12" ht="12.75">
      <c r="A44" s="85" t="s">
        <v>209</v>
      </c>
      <c r="B44" s="88" t="s">
        <v>210</v>
      </c>
      <c r="C44" s="87"/>
      <c r="D44" s="10"/>
      <c r="E44" s="10">
        <v>16</v>
      </c>
      <c r="F44" s="10">
        <v>16</v>
      </c>
      <c r="G44" s="7">
        <f aca="true" t="shared" si="23" ref="G44:G54">I44+H44</f>
        <v>15.99</v>
      </c>
      <c r="H44" s="7">
        <v>3.02</v>
      </c>
      <c r="I44" s="79">
        <v>12.97</v>
      </c>
      <c r="J44" s="79"/>
      <c r="K44" s="79"/>
      <c r="L44" s="79"/>
    </row>
    <row r="45" spans="1:12" ht="12.75">
      <c r="A45" s="85" t="s">
        <v>211</v>
      </c>
      <c r="B45" s="88" t="s">
        <v>212</v>
      </c>
      <c r="C45" s="87"/>
      <c r="D45" s="10"/>
      <c r="E45" s="10">
        <v>3</v>
      </c>
      <c r="F45" s="10">
        <v>3</v>
      </c>
      <c r="G45" s="7">
        <f t="shared" si="23"/>
        <v>3</v>
      </c>
      <c r="H45" s="7"/>
      <c r="I45" s="79">
        <v>3</v>
      </c>
      <c r="J45" s="79"/>
      <c r="K45" s="79"/>
      <c r="L45" s="79"/>
    </row>
    <row r="46" spans="1:12" ht="12.75">
      <c r="A46" s="85" t="s">
        <v>213</v>
      </c>
      <c r="B46" s="88" t="s">
        <v>214</v>
      </c>
      <c r="C46" s="87"/>
      <c r="D46" s="10"/>
      <c r="E46" s="10">
        <v>62</v>
      </c>
      <c r="F46" s="10">
        <v>62</v>
      </c>
      <c r="G46" s="7">
        <f t="shared" si="23"/>
        <v>62</v>
      </c>
      <c r="H46" s="7">
        <v>11.22</v>
      </c>
      <c r="I46" s="79">
        <v>50.78</v>
      </c>
      <c r="J46" s="79"/>
      <c r="K46" s="79"/>
      <c r="L46" s="79"/>
    </row>
    <row r="47" spans="1:12" ht="12.75">
      <c r="A47" s="85" t="s">
        <v>215</v>
      </c>
      <c r="B47" s="88" t="s">
        <v>216</v>
      </c>
      <c r="C47" s="87"/>
      <c r="D47" s="10"/>
      <c r="E47" s="10">
        <v>4.5</v>
      </c>
      <c r="F47" s="10">
        <v>4.5</v>
      </c>
      <c r="G47" s="7">
        <f t="shared" si="23"/>
        <v>4.5</v>
      </c>
      <c r="H47" s="7">
        <v>0.6</v>
      </c>
      <c r="I47" s="79">
        <v>3.9000000000000004</v>
      </c>
      <c r="J47" s="79"/>
      <c r="K47" s="79"/>
      <c r="L47" s="79"/>
    </row>
    <row r="48" spans="1:12" ht="12.75">
      <c r="A48" s="85" t="s">
        <v>217</v>
      </c>
      <c r="B48" s="88" t="s">
        <v>218</v>
      </c>
      <c r="C48" s="87"/>
      <c r="D48" s="10"/>
      <c r="E48" s="10">
        <v>21</v>
      </c>
      <c r="F48" s="10">
        <v>21</v>
      </c>
      <c r="G48" s="7">
        <f t="shared" si="23"/>
        <v>21</v>
      </c>
      <c r="H48" s="7">
        <v>1</v>
      </c>
      <c r="I48" s="79">
        <v>20</v>
      </c>
      <c r="J48" s="79"/>
      <c r="K48" s="79"/>
      <c r="L48" s="79"/>
    </row>
    <row r="49" spans="1:12" ht="12.75">
      <c r="A49" s="85" t="s">
        <v>219</v>
      </c>
      <c r="B49" s="88" t="s">
        <v>220</v>
      </c>
      <c r="C49" s="87"/>
      <c r="D49" s="10"/>
      <c r="E49" s="10"/>
      <c r="F49" s="10"/>
      <c r="G49" s="7">
        <f t="shared" si="23"/>
        <v>0</v>
      </c>
      <c r="H49" s="7"/>
      <c r="I49" s="79">
        <v>0</v>
      </c>
      <c r="J49" s="79"/>
      <c r="K49" s="79"/>
      <c r="L49" s="79"/>
    </row>
    <row r="50" spans="1:12" s="12" customFormat="1" ht="12.75">
      <c r="A50" s="85" t="s">
        <v>221</v>
      </c>
      <c r="B50" s="88" t="s">
        <v>222</v>
      </c>
      <c r="C50" s="87"/>
      <c r="D50" s="10"/>
      <c r="E50" s="10">
        <v>39.9</v>
      </c>
      <c r="F50" s="10">
        <v>39.9</v>
      </c>
      <c r="G50" s="7">
        <f t="shared" si="23"/>
        <v>39.9</v>
      </c>
      <c r="H50" s="10">
        <v>4.2</v>
      </c>
      <c r="I50" s="79">
        <v>35.699999999999996</v>
      </c>
      <c r="J50" s="79"/>
      <c r="K50" s="79"/>
      <c r="L50" s="79"/>
    </row>
    <row r="51" spans="1:12" s="91" customFormat="1" ht="26.25">
      <c r="A51" s="76" t="s">
        <v>223</v>
      </c>
      <c r="B51" s="80" t="s">
        <v>224</v>
      </c>
      <c r="C51" s="90">
        <f aca="true" t="shared" si="24" ref="C51:H51">+C52+C82</f>
        <v>0</v>
      </c>
      <c r="D51" s="90">
        <f t="shared" si="24"/>
        <v>200212.74999999997</v>
      </c>
      <c r="E51" s="90">
        <f t="shared" si="24"/>
        <v>198923.3</v>
      </c>
      <c r="F51" s="90">
        <f t="shared" si="24"/>
        <v>198923.3</v>
      </c>
      <c r="G51" s="90">
        <f t="shared" si="24"/>
        <v>198899.16</v>
      </c>
      <c r="H51" s="90">
        <f t="shared" si="24"/>
        <v>14687.160000000003</v>
      </c>
      <c r="I51" s="79">
        <v>184212</v>
      </c>
      <c r="J51" s="79"/>
      <c r="K51" s="79"/>
      <c r="L51" s="79"/>
    </row>
    <row r="52" spans="1:12" ht="25.5">
      <c r="A52" s="92"/>
      <c r="B52" s="93" t="s">
        <v>225</v>
      </c>
      <c r="C52" s="94"/>
      <c r="D52" s="10"/>
      <c r="E52" s="10">
        <v>56.5</v>
      </c>
      <c r="F52" s="10">
        <v>56.5</v>
      </c>
      <c r="G52" s="7">
        <f t="shared" si="23"/>
        <v>56.49999999999999</v>
      </c>
      <c r="H52" s="7">
        <v>11.12</v>
      </c>
      <c r="I52" s="79">
        <v>45.379999999999995</v>
      </c>
      <c r="J52" s="79"/>
      <c r="K52" s="79"/>
      <c r="L52" s="79"/>
    </row>
    <row r="53" spans="1:12" s="12" customFormat="1" ht="26.25" customHeight="1">
      <c r="A53" s="85" t="s">
        <v>226</v>
      </c>
      <c r="B53" s="88" t="s">
        <v>227</v>
      </c>
      <c r="C53" s="87"/>
      <c r="D53" s="10"/>
      <c r="E53" s="10">
        <v>294.41</v>
      </c>
      <c r="F53" s="10">
        <v>294.41</v>
      </c>
      <c r="G53" s="7">
        <f t="shared" si="23"/>
        <v>293.53</v>
      </c>
      <c r="H53" s="10">
        <v>41.37</v>
      </c>
      <c r="I53" s="79">
        <v>252.16</v>
      </c>
      <c r="J53" s="79"/>
      <c r="K53" s="79"/>
      <c r="L53" s="79"/>
    </row>
    <row r="54" spans="1:12" s="12" customFormat="1" ht="26.25" customHeight="1">
      <c r="A54" s="85"/>
      <c r="B54" s="88" t="s">
        <v>228</v>
      </c>
      <c r="C54" s="87"/>
      <c r="D54" s="10"/>
      <c r="E54" s="10">
        <v>81.31</v>
      </c>
      <c r="F54" s="10">
        <v>81.31</v>
      </c>
      <c r="G54" s="7">
        <f t="shared" si="23"/>
        <v>80.42999999999999</v>
      </c>
      <c r="H54" s="10">
        <v>6.3</v>
      </c>
      <c r="I54" s="79">
        <v>74.13</v>
      </c>
      <c r="J54" s="79"/>
      <c r="K54" s="79"/>
      <c r="L54" s="79"/>
    </row>
    <row r="55" spans="1:12" s="12" customFormat="1" ht="14.25" customHeight="1">
      <c r="A55" s="76" t="s">
        <v>229</v>
      </c>
      <c r="B55" s="88" t="s">
        <v>230</v>
      </c>
      <c r="C55" s="87"/>
      <c r="D55" s="10"/>
      <c r="E55" s="10"/>
      <c r="F55" s="10"/>
      <c r="G55" s="10"/>
      <c r="H55" s="10"/>
      <c r="I55" s="79"/>
      <c r="J55" s="79"/>
      <c r="K55" s="79"/>
      <c r="L55" s="79"/>
    </row>
    <row r="56" spans="1:12" ht="12.75">
      <c r="A56" s="76" t="s">
        <v>231</v>
      </c>
      <c r="B56" s="80" t="s">
        <v>232</v>
      </c>
      <c r="C56" s="95">
        <f aca="true" t="shared" si="25" ref="C56:H56">+C57</f>
        <v>0</v>
      </c>
      <c r="D56" s="95">
        <f t="shared" si="25"/>
        <v>0</v>
      </c>
      <c r="E56" s="95">
        <f t="shared" si="25"/>
        <v>31</v>
      </c>
      <c r="F56" s="95">
        <f t="shared" si="25"/>
        <v>31</v>
      </c>
      <c r="G56" s="95">
        <f t="shared" si="25"/>
        <v>31</v>
      </c>
      <c r="H56" s="95">
        <f t="shared" si="25"/>
        <v>16.08</v>
      </c>
      <c r="I56" s="79">
        <v>14.92</v>
      </c>
      <c r="J56" s="79"/>
      <c r="K56" s="79"/>
      <c r="L56" s="79"/>
    </row>
    <row r="57" spans="1:12" s="12" customFormat="1" ht="12.75">
      <c r="A57" s="85" t="s">
        <v>233</v>
      </c>
      <c r="B57" s="88" t="s">
        <v>234</v>
      </c>
      <c r="C57" s="87"/>
      <c r="D57" s="10"/>
      <c r="E57" s="10">
        <v>31</v>
      </c>
      <c r="F57" s="10">
        <v>31</v>
      </c>
      <c r="G57" s="7">
        <f>I57+H57</f>
        <v>31</v>
      </c>
      <c r="H57" s="10">
        <v>16.08</v>
      </c>
      <c r="I57" s="79">
        <v>14.92</v>
      </c>
      <c r="J57" s="79"/>
      <c r="K57" s="79"/>
      <c r="L57" s="79"/>
    </row>
    <row r="58" spans="1:12" ht="12.75">
      <c r="A58" s="76" t="s">
        <v>235</v>
      </c>
      <c r="B58" s="80" t="s">
        <v>236</v>
      </c>
      <c r="C58" s="81">
        <f aca="true" t="shared" si="26" ref="C58:H58">+C59+C60</f>
        <v>0</v>
      </c>
      <c r="D58" s="81">
        <f t="shared" si="26"/>
        <v>0</v>
      </c>
      <c r="E58" s="81">
        <f t="shared" si="26"/>
        <v>10.19</v>
      </c>
      <c r="F58" s="81">
        <f t="shared" si="26"/>
        <v>10.19</v>
      </c>
      <c r="G58" s="81">
        <f t="shared" si="26"/>
        <v>10.190000000000001</v>
      </c>
      <c r="H58" s="81">
        <f t="shared" si="26"/>
        <v>3.76</v>
      </c>
      <c r="I58" s="79">
        <v>6.430000000000001</v>
      </c>
      <c r="J58" s="79"/>
      <c r="K58" s="79"/>
      <c r="L58" s="79"/>
    </row>
    <row r="59" spans="1:12" ht="12.75">
      <c r="A59" s="76" t="s">
        <v>237</v>
      </c>
      <c r="B59" s="88" t="s">
        <v>238</v>
      </c>
      <c r="C59" s="87"/>
      <c r="D59" s="10"/>
      <c r="E59" s="10">
        <v>10.19</v>
      </c>
      <c r="F59" s="10">
        <v>10.19</v>
      </c>
      <c r="G59" s="7">
        <f>I59+H59</f>
        <v>10.190000000000001</v>
      </c>
      <c r="H59" s="7">
        <v>3.76</v>
      </c>
      <c r="I59" s="79">
        <v>6.430000000000001</v>
      </c>
      <c r="J59" s="79"/>
      <c r="K59" s="79"/>
      <c r="L59" s="79"/>
    </row>
    <row r="60" spans="1:12" ht="12.75">
      <c r="A60" s="76" t="s">
        <v>239</v>
      </c>
      <c r="B60" s="88" t="s">
        <v>240</v>
      </c>
      <c r="C60" s="87"/>
      <c r="D60" s="10"/>
      <c r="E60" s="10"/>
      <c r="F60" s="10"/>
      <c r="G60" s="7"/>
      <c r="H60" s="7"/>
      <c r="I60" s="79"/>
      <c r="J60" s="79"/>
      <c r="K60" s="79"/>
      <c r="L60" s="79"/>
    </row>
    <row r="61" spans="1:12" ht="12.75">
      <c r="A61" s="85" t="s">
        <v>241</v>
      </c>
      <c r="B61" s="88" t="s">
        <v>242</v>
      </c>
      <c r="C61" s="87"/>
      <c r="D61" s="10"/>
      <c r="E61" s="10">
        <v>3</v>
      </c>
      <c r="F61" s="10">
        <v>3</v>
      </c>
      <c r="G61" s="7">
        <f>I61+H61</f>
        <v>3</v>
      </c>
      <c r="H61" s="7">
        <v>0.92</v>
      </c>
      <c r="I61" s="79">
        <v>2.08</v>
      </c>
      <c r="J61" s="79"/>
      <c r="K61" s="79"/>
      <c r="L61" s="79"/>
    </row>
    <row r="62" spans="1:12" ht="12.75">
      <c r="A62" s="85" t="s">
        <v>243</v>
      </c>
      <c r="B62" s="86" t="s">
        <v>244</v>
      </c>
      <c r="C62" s="87"/>
      <c r="D62" s="10"/>
      <c r="E62" s="10"/>
      <c r="F62" s="10"/>
      <c r="G62" s="7"/>
      <c r="H62" s="7"/>
      <c r="I62" s="79"/>
      <c r="J62" s="79"/>
      <c r="K62" s="79"/>
      <c r="L62" s="79"/>
    </row>
    <row r="63" spans="1:12" ht="12.75">
      <c r="A63" s="85" t="s">
        <v>245</v>
      </c>
      <c r="B63" s="88" t="s">
        <v>246</v>
      </c>
      <c r="C63" s="87"/>
      <c r="D63" s="10"/>
      <c r="E63" s="10"/>
      <c r="F63" s="10"/>
      <c r="G63" s="7"/>
      <c r="H63" s="7"/>
      <c r="I63" s="79"/>
      <c r="J63" s="79"/>
      <c r="K63" s="79"/>
      <c r="L63" s="79"/>
    </row>
    <row r="64" spans="1:12" s="12" customFormat="1" ht="12.75">
      <c r="A64" s="85" t="s">
        <v>247</v>
      </c>
      <c r="B64" s="88" t="s">
        <v>248</v>
      </c>
      <c r="C64" s="87"/>
      <c r="D64" s="10"/>
      <c r="E64" s="10">
        <v>3</v>
      </c>
      <c r="F64" s="10">
        <v>3</v>
      </c>
      <c r="G64" s="7">
        <f>I64+H64</f>
        <v>2.99</v>
      </c>
      <c r="H64" s="10">
        <v>1.99</v>
      </c>
      <c r="I64" s="79">
        <v>1</v>
      </c>
      <c r="J64" s="79"/>
      <c r="K64" s="79"/>
      <c r="L64" s="79"/>
    </row>
    <row r="65" spans="1:12" ht="12.75">
      <c r="A65" s="76" t="s">
        <v>249</v>
      </c>
      <c r="B65" s="80" t="s">
        <v>250</v>
      </c>
      <c r="C65" s="95">
        <f aca="true" t="shared" si="27" ref="C65:H65">+C66+C67</f>
        <v>0</v>
      </c>
      <c r="D65" s="95">
        <f t="shared" si="27"/>
        <v>0</v>
      </c>
      <c r="E65" s="95">
        <f t="shared" si="27"/>
        <v>3</v>
      </c>
      <c r="F65" s="95">
        <f t="shared" si="27"/>
        <v>3</v>
      </c>
      <c r="G65" s="95">
        <f t="shared" si="27"/>
        <v>3</v>
      </c>
      <c r="H65" s="95">
        <f t="shared" si="27"/>
        <v>0.09</v>
      </c>
      <c r="I65" s="79">
        <v>2.91</v>
      </c>
      <c r="J65" s="79"/>
      <c r="K65" s="79"/>
      <c r="L65" s="79"/>
    </row>
    <row r="66" spans="1:12" ht="13.5" customHeight="1">
      <c r="A66" s="85" t="s">
        <v>251</v>
      </c>
      <c r="B66" s="88" t="s">
        <v>252</v>
      </c>
      <c r="C66" s="87"/>
      <c r="D66" s="10"/>
      <c r="E66" s="10"/>
      <c r="F66" s="10"/>
      <c r="G66" s="7"/>
      <c r="H66" s="7"/>
      <c r="I66" s="79"/>
      <c r="J66" s="79"/>
      <c r="K66" s="79"/>
      <c r="L66" s="79"/>
    </row>
    <row r="67" spans="1:12" s="12" customFormat="1" ht="12.75">
      <c r="A67" s="85" t="s">
        <v>253</v>
      </c>
      <c r="B67" s="88" t="s">
        <v>254</v>
      </c>
      <c r="C67" s="87"/>
      <c r="D67" s="10"/>
      <c r="E67" s="10">
        <v>3</v>
      </c>
      <c r="F67" s="10">
        <v>3</v>
      </c>
      <c r="G67" s="7">
        <f>I67+H67</f>
        <v>3</v>
      </c>
      <c r="H67" s="96">
        <v>0.09</v>
      </c>
      <c r="I67" s="79">
        <v>2.91</v>
      </c>
      <c r="J67" s="79"/>
      <c r="K67" s="79"/>
      <c r="L67" s="79"/>
    </row>
    <row r="68" spans="1:12" s="12" customFormat="1" ht="12.75">
      <c r="A68" s="76" t="s">
        <v>255</v>
      </c>
      <c r="B68" s="80" t="s">
        <v>165</v>
      </c>
      <c r="C68" s="78">
        <f aca="true" t="shared" si="28" ref="C68:H69">+C69</f>
        <v>0</v>
      </c>
      <c r="D68" s="78">
        <f t="shared" si="28"/>
        <v>0</v>
      </c>
      <c r="E68" s="78">
        <f t="shared" si="28"/>
        <v>0</v>
      </c>
      <c r="F68" s="78">
        <f t="shared" si="28"/>
        <v>0</v>
      </c>
      <c r="G68" s="78">
        <f t="shared" si="28"/>
        <v>0</v>
      </c>
      <c r="H68" s="78">
        <f t="shared" si="28"/>
        <v>0</v>
      </c>
      <c r="I68" s="79">
        <v>0</v>
      </c>
      <c r="J68" s="79"/>
      <c r="K68" s="79"/>
      <c r="L68" s="79"/>
    </row>
    <row r="69" spans="1:12" ht="12.75">
      <c r="A69" s="97" t="s">
        <v>256</v>
      </c>
      <c r="B69" s="80" t="s">
        <v>257</v>
      </c>
      <c r="C69" s="78">
        <f t="shared" si="28"/>
        <v>0</v>
      </c>
      <c r="D69" s="78">
        <f t="shared" si="28"/>
        <v>0</v>
      </c>
      <c r="E69" s="78">
        <f t="shared" si="28"/>
        <v>0</v>
      </c>
      <c r="F69" s="78">
        <f t="shared" si="28"/>
        <v>0</v>
      </c>
      <c r="G69" s="78">
        <f t="shared" si="28"/>
        <v>0</v>
      </c>
      <c r="H69" s="78">
        <f t="shared" si="28"/>
        <v>0</v>
      </c>
      <c r="I69" s="79">
        <v>0</v>
      </c>
      <c r="J69" s="79"/>
      <c r="K69" s="79"/>
      <c r="L69" s="79"/>
    </row>
    <row r="70" spans="1:12" s="12" customFormat="1" ht="12.75">
      <c r="A70" s="97" t="s">
        <v>258</v>
      </c>
      <c r="B70" s="88" t="s">
        <v>259</v>
      </c>
      <c r="C70" s="87"/>
      <c r="D70" s="10"/>
      <c r="E70" s="10"/>
      <c r="F70" s="10"/>
      <c r="G70" s="10"/>
      <c r="H70" s="10"/>
      <c r="I70" s="79"/>
      <c r="J70" s="79"/>
      <c r="K70" s="79"/>
      <c r="L70" s="79"/>
    </row>
    <row r="71" spans="1:12" s="12" customFormat="1" ht="12.75">
      <c r="A71" s="76" t="s">
        <v>260</v>
      </c>
      <c r="B71" s="80" t="s">
        <v>171</v>
      </c>
      <c r="C71" s="81">
        <f aca="true" t="shared" si="29" ref="C71:H71">+C72</f>
        <v>0</v>
      </c>
      <c r="D71" s="81">
        <f t="shared" si="29"/>
        <v>0</v>
      </c>
      <c r="E71" s="81">
        <f t="shared" si="29"/>
        <v>0</v>
      </c>
      <c r="F71" s="81">
        <f t="shared" si="29"/>
        <v>0</v>
      </c>
      <c r="G71" s="81">
        <f t="shared" si="29"/>
        <v>0</v>
      </c>
      <c r="H71" s="81">
        <f t="shared" si="29"/>
        <v>0</v>
      </c>
      <c r="I71" s="79">
        <v>0</v>
      </c>
      <c r="J71" s="79"/>
      <c r="K71" s="79"/>
      <c r="L71" s="79"/>
    </row>
    <row r="72" spans="1:12" s="12" customFormat="1" ht="12.75">
      <c r="A72" s="76" t="s">
        <v>261</v>
      </c>
      <c r="B72" s="80" t="s">
        <v>173</v>
      </c>
      <c r="C72" s="81">
        <f aca="true" t="shared" si="30" ref="C72:H72">+C73+C78</f>
        <v>0</v>
      </c>
      <c r="D72" s="81">
        <f t="shared" si="30"/>
        <v>0</v>
      </c>
      <c r="E72" s="81">
        <f t="shared" si="30"/>
        <v>0</v>
      </c>
      <c r="F72" s="81">
        <f t="shared" si="30"/>
        <v>0</v>
      </c>
      <c r="G72" s="81">
        <f t="shared" si="30"/>
        <v>0</v>
      </c>
      <c r="H72" s="81">
        <f t="shared" si="30"/>
        <v>0</v>
      </c>
      <c r="I72" s="79">
        <v>0</v>
      </c>
      <c r="J72" s="79"/>
      <c r="K72" s="79"/>
      <c r="L72" s="79"/>
    </row>
    <row r="73" spans="1:12" s="12" customFormat="1" ht="12.75">
      <c r="A73" s="76" t="s">
        <v>262</v>
      </c>
      <c r="B73" s="80" t="s">
        <v>263</v>
      </c>
      <c r="C73" s="81">
        <f aca="true" t="shared" si="31" ref="C73:H73">+C75+C77+C76+C74</f>
        <v>0</v>
      </c>
      <c r="D73" s="81">
        <f t="shared" si="31"/>
        <v>0</v>
      </c>
      <c r="E73" s="81">
        <f t="shared" si="31"/>
        <v>0</v>
      </c>
      <c r="F73" s="81">
        <f t="shared" si="31"/>
        <v>0</v>
      </c>
      <c r="G73" s="81">
        <f t="shared" si="31"/>
        <v>0</v>
      </c>
      <c r="H73" s="81">
        <f t="shared" si="31"/>
        <v>0</v>
      </c>
      <c r="I73" s="79">
        <v>0</v>
      </c>
      <c r="J73" s="79"/>
      <c r="K73" s="79"/>
      <c r="L73" s="79"/>
    </row>
    <row r="74" spans="1:12" ht="12.75">
      <c r="A74" s="76"/>
      <c r="B74" s="98" t="s">
        <v>264</v>
      </c>
      <c r="C74" s="81"/>
      <c r="D74" s="10"/>
      <c r="E74" s="10"/>
      <c r="F74" s="10"/>
      <c r="G74" s="7"/>
      <c r="H74" s="7"/>
      <c r="I74" s="79"/>
      <c r="J74" s="79"/>
      <c r="K74" s="79"/>
      <c r="L74" s="79"/>
    </row>
    <row r="75" spans="1:12" ht="12.75">
      <c r="A75" s="85" t="s">
        <v>265</v>
      </c>
      <c r="B75" s="88" t="s">
        <v>266</v>
      </c>
      <c r="C75" s="87"/>
      <c r="D75" s="10"/>
      <c r="E75" s="10"/>
      <c r="F75" s="10"/>
      <c r="G75" s="7"/>
      <c r="H75" s="7"/>
      <c r="I75" s="79"/>
      <c r="J75" s="79"/>
      <c r="K75" s="79"/>
      <c r="L75" s="79"/>
    </row>
    <row r="76" spans="1:12" ht="12.75">
      <c r="A76" s="85" t="s">
        <v>267</v>
      </c>
      <c r="B76" s="86" t="s">
        <v>268</v>
      </c>
      <c r="C76" s="87"/>
      <c r="D76" s="10"/>
      <c r="E76" s="10"/>
      <c r="F76" s="10"/>
      <c r="G76" s="7"/>
      <c r="H76" s="7"/>
      <c r="I76" s="79"/>
      <c r="J76" s="79"/>
      <c r="K76" s="79"/>
      <c r="L76" s="79"/>
    </row>
    <row r="77" spans="1:12" ht="12.75">
      <c r="A77" s="85" t="s">
        <v>269</v>
      </c>
      <c r="B77" s="88" t="s">
        <v>270</v>
      </c>
      <c r="C77" s="87"/>
      <c r="D77" s="10"/>
      <c r="E77" s="10"/>
      <c r="F77" s="10"/>
      <c r="G77" s="7"/>
      <c r="H77" s="7"/>
      <c r="I77" s="79"/>
      <c r="J77" s="79"/>
      <c r="K77" s="79"/>
      <c r="L77" s="79"/>
    </row>
    <row r="78" spans="1:12" ht="12.75">
      <c r="A78" s="99"/>
      <c r="B78" s="86" t="s">
        <v>271</v>
      </c>
      <c r="C78" s="87"/>
      <c r="D78" s="10"/>
      <c r="E78" s="10"/>
      <c r="F78" s="10"/>
      <c r="G78" s="7"/>
      <c r="H78" s="7"/>
      <c r="I78" s="79"/>
      <c r="J78" s="79"/>
      <c r="K78" s="79"/>
      <c r="L78" s="79"/>
    </row>
    <row r="79" spans="1:12" ht="12.75">
      <c r="A79" s="85" t="s">
        <v>183</v>
      </c>
      <c r="B79" s="80" t="s">
        <v>272</v>
      </c>
      <c r="C79" s="87"/>
      <c r="D79" s="10"/>
      <c r="E79" s="10"/>
      <c r="F79" s="10"/>
      <c r="G79" s="7"/>
      <c r="H79" s="7"/>
      <c r="I79" s="79"/>
      <c r="J79" s="79"/>
      <c r="K79" s="79"/>
      <c r="L79" s="79"/>
    </row>
    <row r="80" spans="1:12" s="91" customFormat="1" ht="11.25" customHeight="1">
      <c r="A80" s="85" t="s">
        <v>273</v>
      </c>
      <c r="B80" s="80" t="s">
        <v>274</v>
      </c>
      <c r="C80" s="78">
        <f aca="true" t="shared" si="32" ref="C80:H80">+C42-C82+C23+C71+C163</f>
        <v>0</v>
      </c>
      <c r="D80" s="78">
        <f t="shared" si="32"/>
        <v>0</v>
      </c>
      <c r="E80" s="78">
        <f t="shared" si="32"/>
        <v>3029.15</v>
      </c>
      <c r="F80" s="78">
        <f t="shared" si="32"/>
        <v>3029.15</v>
      </c>
      <c r="G80" s="78">
        <f t="shared" si="32"/>
        <v>3026.290000000006</v>
      </c>
      <c r="H80" s="78">
        <f t="shared" si="32"/>
        <v>314.42000000000263</v>
      </c>
      <c r="I80" s="79">
        <v>2711.870000000011</v>
      </c>
      <c r="J80" s="79"/>
      <c r="K80" s="79"/>
      <c r="L80" s="79"/>
    </row>
    <row r="81" spans="1:12" s="12" customFormat="1" ht="25.5">
      <c r="A81" s="85"/>
      <c r="B81" s="117" t="s">
        <v>275</v>
      </c>
      <c r="C81" s="78"/>
      <c r="D81" s="10"/>
      <c r="E81" s="10"/>
      <c r="F81" s="10"/>
      <c r="G81" s="10"/>
      <c r="H81" s="10"/>
      <c r="I81" s="79"/>
      <c r="J81" s="79"/>
      <c r="K81" s="79"/>
      <c r="L81" s="79"/>
    </row>
    <row r="82" spans="1:12" s="91" customFormat="1" ht="15">
      <c r="A82" s="85"/>
      <c r="B82" s="93" t="s">
        <v>276</v>
      </c>
      <c r="C82" s="100">
        <f aca="true" t="shared" si="33" ref="C82:H82">+C83+C114+C140+C142+C158+C160</f>
        <v>0</v>
      </c>
      <c r="D82" s="100">
        <f t="shared" si="33"/>
        <v>200212.74999999997</v>
      </c>
      <c r="E82" s="100">
        <f t="shared" si="33"/>
        <v>198866.8</v>
      </c>
      <c r="F82" s="100">
        <f t="shared" si="33"/>
        <v>198866.8</v>
      </c>
      <c r="G82" s="100">
        <f t="shared" si="33"/>
        <v>198842.66</v>
      </c>
      <c r="H82" s="100">
        <f t="shared" si="33"/>
        <v>14676.040000000003</v>
      </c>
      <c r="I82" s="79">
        <v>184166.62</v>
      </c>
      <c r="J82" s="79"/>
      <c r="K82" s="79"/>
      <c r="L82" s="79"/>
    </row>
    <row r="83" spans="1:12" s="91" customFormat="1" ht="25.5">
      <c r="A83" s="76" t="s">
        <v>277</v>
      </c>
      <c r="B83" s="80" t="s">
        <v>278</v>
      </c>
      <c r="C83" s="81">
        <f aca="true" t="shared" si="34" ref="C83:H83">+C84+C89+C99+C110+C112</f>
        <v>0</v>
      </c>
      <c r="D83" s="81">
        <f t="shared" si="34"/>
        <v>92887.09999999999</v>
      </c>
      <c r="E83" s="81">
        <f t="shared" si="34"/>
        <v>92935.53</v>
      </c>
      <c r="F83" s="81">
        <f t="shared" si="34"/>
        <v>92935.53</v>
      </c>
      <c r="G83" s="81">
        <f t="shared" si="34"/>
        <v>92933.18</v>
      </c>
      <c r="H83" s="81">
        <f t="shared" si="34"/>
        <v>4362.56</v>
      </c>
      <c r="I83" s="79">
        <v>88570.62000000001</v>
      </c>
      <c r="J83" s="79"/>
      <c r="K83" s="79"/>
      <c r="L83" s="79"/>
    </row>
    <row r="84" spans="1:12" s="91" customFormat="1" ht="12.75">
      <c r="A84" s="85" t="s">
        <v>279</v>
      </c>
      <c r="B84" s="80" t="s">
        <v>280</v>
      </c>
      <c r="C84" s="78">
        <f aca="true" t="shared" si="35" ref="C84:H84">+C85+C86+C87</f>
        <v>0</v>
      </c>
      <c r="D84" s="78">
        <f t="shared" si="35"/>
        <v>56993</v>
      </c>
      <c r="E84" s="78">
        <f t="shared" si="35"/>
        <v>59082</v>
      </c>
      <c r="F84" s="78">
        <f t="shared" si="35"/>
        <v>59082</v>
      </c>
      <c r="G84" s="78">
        <f t="shared" si="35"/>
        <v>59080.130000000005</v>
      </c>
      <c r="H84" s="78">
        <f t="shared" si="35"/>
        <v>1018.59</v>
      </c>
      <c r="I84" s="79">
        <v>58061.54</v>
      </c>
      <c r="J84" s="79"/>
      <c r="K84" s="79"/>
      <c r="L84" s="79"/>
    </row>
    <row r="85" spans="1:12" s="91" customFormat="1" ht="12.75">
      <c r="A85" s="85"/>
      <c r="B85" s="86" t="s">
        <v>281</v>
      </c>
      <c r="C85" s="87"/>
      <c r="D85" s="10">
        <v>55162</v>
      </c>
      <c r="E85" s="10">
        <v>57338</v>
      </c>
      <c r="F85" s="10">
        <v>57338</v>
      </c>
      <c r="G85" s="7">
        <f>I85+H85</f>
        <v>57337.15</v>
      </c>
      <c r="H85" s="7">
        <v>904.1</v>
      </c>
      <c r="I85" s="79">
        <v>56433.05</v>
      </c>
      <c r="J85" s="79"/>
      <c r="K85" s="79"/>
      <c r="L85" s="79"/>
    </row>
    <row r="86" spans="1:12" ht="12.75">
      <c r="A86" s="85"/>
      <c r="B86" s="86" t="s">
        <v>282</v>
      </c>
      <c r="C86" s="87"/>
      <c r="D86" s="10">
        <v>120</v>
      </c>
      <c r="E86" s="10">
        <v>120</v>
      </c>
      <c r="F86" s="10">
        <v>120</v>
      </c>
      <c r="G86" s="7">
        <f>I86+H86</f>
        <v>119.97000000000001</v>
      </c>
      <c r="H86" s="7">
        <v>12.4</v>
      </c>
      <c r="I86" s="79">
        <v>107.57000000000001</v>
      </c>
      <c r="J86" s="79"/>
      <c r="K86" s="79"/>
      <c r="L86" s="79"/>
    </row>
    <row r="87" spans="1:12" ht="51">
      <c r="A87" s="85"/>
      <c r="B87" s="86" t="s">
        <v>283</v>
      </c>
      <c r="C87" s="87"/>
      <c r="D87" s="10">
        <v>1711</v>
      </c>
      <c r="E87" s="10">
        <v>1624</v>
      </c>
      <c r="F87" s="10">
        <v>1624</v>
      </c>
      <c r="G87" s="7">
        <f>I87+H87</f>
        <v>1623.0099999999998</v>
      </c>
      <c r="H87" s="7">
        <v>102.09</v>
      </c>
      <c r="I87" s="79">
        <v>1520.9199999999998</v>
      </c>
      <c r="J87" s="79"/>
      <c r="K87" s="79"/>
      <c r="L87" s="79"/>
    </row>
    <row r="88" spans="1:12" s="91" customFormat="1" ht="25.5">
      <c r="A88" s="85"/>
      <c r="B88" s="117" t="s">
        <v>275</v>
      </c>
      <c r="C88" s="87"/>
      <c r="D88" s="10"/>
      <c r="E88" s="10"/>
      <c r="F88" s="10"/>
      <c r="G88" s="7">
        <f>I88+H88</f>
        <v>-39.7</v>
      </c>
      <c r="H88" s="101">
        <v>-5.13</v>
      </c>
      <c r="I88" s="79">
        <v>-34.57</v>
      </c>
      <c r="J88" s="79"/>
      <c r="K88" s="79"/>
      <c r="L88" s="79"/>
    </row>
    <row r="89" spans="1:12" ht="38.25">
      <c r="A89" s="85" t="s">
        <v>284</v>
      </c>
      <c r="B89" s="80" t="s">
        <v>285</v>
      </c>
      <c r="C89" s="87">
        <f aca="true" t="shared" si="36" ref="C89:H89">C90+C91+C92+C93+C94+C95+C96+C97</f>
        <v>0</v>
      </c>
      <c r="D89" s="87">
        <f t="shared" si="36"/>
        <v>23301.46</v>
      </c>
      <c r="E89" s="87">
        <f t="shared" si="36"/>
        <v>22688.83</v>
      </c>
      <c r="F89" s="87">
        <f t="shared" si="36"/>
        <v>22688.83</v>
      </c>
      <c r="G89" s="87">
        <f t="shared" si="36"/>
        <v>22688.78</v>
      </c>
      <c r="H89" s="87">
        <f t="shared" si="36"/>
        <v>1937.5300000000002</v>
      </c>
      <c r="I89" s="79">
        <v>20751.25</v>
      </c>
      <c r="J89" s="79"/>
      <c r="K89" s="79"/>
      <c r="L89" s="79"/>
    </row>
    <row r="90" spans="1:12" s="12" customFormat="1" ht="12.75">
      <c r="A90" s="85"/>
      <c r="B90" s="108" t="s">
        <v>286</v>
      </c>
      <c r="C90" s="87"/>
      <c r="D90" s="124">
        <v>65.38</v>
      </c>
      <c r="E90" s="10">
        <f>63.55+3.78</f>
        <v>67.33</v>
      </c>
      <c r="F90" s="10">
        <f>63.55+3.78</f>
        <v>67.33</v>
      </c>
      <c r="G90" s="7">
        <f aca="true" t="shared" si="37" ref="G90:G98">I90+H90</f>
        <v>67.31</v>
      </c>
      <c r="H90" s="10">
        <v>3.78</v>
      </c>
      <c r="I90" s="79">
        <v>63.53</v>
      </c>
      <c r="J90" s="79"/>
      <c r="K90" s="79"/>
      <c r="L90" s="79"/>
    </row>
    <row r="91" spans="1:12" ht="25.5">
      <c r="A91" s="85"/>
      <c r="B91" s="108" t="s">
        <v>287</v>
      </c>
      <c r="C91" s="87"/>
      <c r="D91" s="124"/>
      <c r="E91" s="10"/>
      <c r="F91" s="10"/>
      <c r="G91" s="7"/>
      <c r="H91" s="7"/>
      <c r="I91" s="79"/>
      <c r="J91" s="79"/>
      <c r="K91" s="79"/>
      <c r="L91" s="79"/>
    </row>
    <row r="92" spans="1:12" ht="25.5">
      <c r="A92" s="85"/>
      <c r="B92" s="108" t="s">
        <v>288</v>
      </c>
      <c r="C92" s="87"/>
      <c r="D92" s="124"/>
      <c r="E92" s="10"/>
      <c r="F92" s="10"/>
      <c r="G92" s="7"/>
      <c r="H92" s="7"/>
      <c r="I92" s="79"/>
      <c r="J92" s="79"/>
      <c r="K92" s="79"/>
      <c r="L92" s="79"/>
    </row>
    <row r="93" spans="1:12" ht="12.75">
      <c r="A93" s="85"/>
      <c r="B93" s="108" t="s">
        <v>289</v>
      </c>
      <c r="C93" s="87"/>
      <c r="D93" s="124">
        <v>10540</v>
      </c>
      <c r="E93" s="10">
        <f>9134.82+998.78</f>
        <v>10133.6</v>
      </c>
      <c r="F93" s="10">
        <f>9134.82+998.78</f>
        <v>10133.6</v>
      </c>
      <c r="G93" s="7">
        <f t="shared" si="37"/>
        <v>10133.6</v>
      </c>
      <c r="H93" s="7">
        <v>998.78</v>
      </c>
      <c r="I93" s="79">
        <v>9134.82</v>
      </c>
      <c r="J93" s="79"/>
      <c r="K93" s="79"/>
      <c r="L93" s="79"/>
    </row>
    <row r="94" spans="1:12" ht="12.75">
      <c r="A94" s="85"/>
      <c r="B94" s="118" t="s">
        <v>290</v>
      </c>
      <c r="C94" s="87"/>
      <c r="D94" s="125">
        <v>47</v>
      </c>
      <c r="E94" s="10">
        <f>38.02+1.44</f>
        <v>39.46</v>
      </c>
      <c r="F94" s="10">
        <f>38.02+1.44</f>
        <v>39.46</v>
      </c>
      <c r="G94" s="7">
        <f t="shared" si="37"/>
        <v>39.459999999999994</v>
      </c>
      <c r="H94" s="7">
        <v>1.44</v>
      </c>
      <c r="I94" s="79">
        <v>38.019999999999996</v>
      </c>
      <c r="J94" s="79"/>
      <c r="K94" s="79"/>
      <c r="L94" s="79"/>
    </row>
    <row r="95" spans="1:12" ht="25.5">
      <c r="A95" s="85"/>
      <c r="B95" s="108" t="s">
        <v>291</v>
      </c>
      <c r="C95" s="87"/>
      <c r="D95" s="124">
        <v>985</v>
      </c>
      <c r="E95" s="10">
        <f>941.89+63.66</f>
        <v>1005.55</v>
      </c>
      <c r="F95" s="10">
        <f>941.89+63.66</f>
        <v>1005.55</v>
      </c>
      <c r="G95" s="7">
        <f t="shared" si="37"/>
        <v>1005.53</v>
      </c>
      <c r="H95" s="7">
        <v>63.66</v>
      </c>
      <c r="I95" s="79">
        <v>941.87</v>
      </c>
      <c r="J95" s="79"/>
      <c r="K95" s="79"/>
      <c r="L95" s="79"/>
    </row>
    <row r="96" spans="1:12" ht="12.75">
      <c r="A96" s="85"/>
      <c r="B96" s="119" t="s">
        <v>292</v>
      </c>
      <c r="C96" s="87"/>
      <c r="D96" s="125">
        <v>11664.08</v>
      </c>
      <c r="E96" s="10">
        <f>10573.02+869.87</f>
        <v>11442.890000000001</v>
      </c>
      <c r="F96" s="10">
        <f>10573.02+869.87</f>
        <v>11442.890000000001</v>
      </c>
      <c r="G96" s="7">
        <f t="shared" si="37"/>
        <v>11442.88</v>
      </c>
      <c r="H96" s="7">
        <v>869.87</v>
      </c>
      <c r="I96" s="79">
        <v>10573.009999999998</v>
      </c>
      <c r="J96" s="79"/>
      <c r="K96" s="79"/>
      <c r="L96" s="79"/>
    </row>
    <row r="97" spans="1:12" ht="12.75">
      <c r="A97" s="85"/>
      <c r="B97" s="119" t="s">
        <v>293</v>
      </c>
      <c r="C97" s="87"/>
      <c r="D97" s="126"/>
      <c r="E97" s="10"/>
      <c r="F97" s="10"/>
      <c r="G97" s="7"/>
      <c r="H97" s="7"/>
      <c r="I97" s="79"/>
      <c r="J97" s="79"/>
      <c r="K97" s="79"/>
      <c r="L97" s="79"/>
    </row>
    <row r="98" spans="1:12" ht="25.5">
      <c r="A98" s="85"/>
      <c r="B98" s="117" t="s">
        <v>275</v>
      </c>
      <c r="C98" s="87"/>
      <c r="D98" s="10"/>
      <c r="E98" s="10"/>
      <c r="F98" s="10"/>
      <c r="G98" s="7">
        <f t="shared" si="37"/>
        <v>-2.18</v>
      </c>
      <c r="H98" s="7"/>
      <c r="I98" s="79">
        <v>-2.18</v>
      </c>
      <c r="J98" s="79"/>
      <c r="K98" s="79"/>
      <c r="L98" s="79"/>
    </row>
    <row r="99" spans="1:12" ht="25.5">
      <c r="A99" s="85" t="s">
        <v>294</v>
      </c>
      <c r="B99" s="80" t="s">
        <v>295</v>
      </c>
      <c r="C99" s="87">
        <f aca="true" t="shared" si="38" ref="C99:H99">C100+C101+C102+C103+C104+C105+C106+C107+C108</f>
        <v>0</v>
      </c>
      <c r="D99" s="87">
        <f t="shared" si="38"/>
        <v>1896.59</v>
      </c>
      <c r="E99" s="87">
        <f t="shared" si="38"/>
        <v>1817.09</v>
      </c>
      <c r="F99" s="87">
        <f t="shared" si="38"/>
        <v>1817.09</v>
      </c>
      <c r="G99" s="87">
        <f t="shared" si="38"/>
        <v>1817.09</v>
      </c>
      <c r="H99" s="87">
        <f t="shared" si="38"/>
        <v>188.14000000000001</v>
      </c>
      <c r="I99" s="79">
        <v>1628.95</v>
      </c>
      <c r="J99" s="79"/>
      <c r="K99" s="79"/>
      <c r="L99" s="79"/>
    </row>
    <row r="100" spans="1:12" ht="12.75">
      <c r="A100" s="85"/>
      <c r="B100" s="108" t="s">
        <v>289</v>
      </c>
      <c r="C100" s="87"/>
      <c r="D100" s="124">
        <v>1825.99</v>
      </c>
      <c r="E100" s="10">
        <f>170.6+1599.05</f>
        <v>1769.6499999999999</v>
      </c>
      <c r="F100" s="10">
        <f>1599.07+170.58</f>
        <v>1769.6499999999999</v>
      </c>
      <c r="G100" s="7">
        <f>I100+H100</f>
        <v>1769.6499999999999</v>
      </c>
      <c r="H100" s="7">
        <v>170.58</v>
      </c>
      <c r="I100" s="79">
        <v>1599.07</v>
      </c>
      <c r="J100" s="79"/>
      <c r="K100" s="79"/>
      <c r="L100" s="79"/>
    </row>
    <row r="101" spans="1:12" ht="25.5">
      <c r="A101" s="85"/>
      <c r="B101" s="120" t="s">
        <v>296</v>
      </c>
      <c r="C101" s="87"/>
      <c r="D101" s="127"/>
      <c r="E101" s="10"/>
      <c r="F101" s="10"/>
      <c r="G101" s="7"/>
      <c r="H101" s="7"/>
      <c r="I101" s="79"/>
      <c r="J101" s="79"/>
      <c r="K101" s="79"/>
      <c r="L101" s="79"/>
    </row>
    <row r="102" spans="1:12" ht="12.75">
      <c r="A102" s="85"/>
      <c r="B102" s="121" t="s">
        <v>297</v>
      </c>
      <c r="C102" s="87"/>
      <c r="D102" s="128">
        <v>70.6</v>
      </c>
      <c r="E102" s="10">
        <f>29.88+17.56</f>
        <v>47.44</v>
      </c>
      <c r="F102" s="10">
        <f>29.88+17.56</f>
        <v>47.44</v>
      </c>
      <c r="G102" s="7">
        <f>I102+H102</f>
        <v>47.44</v>
      </c>
      <c r="H102" s="7">
        <v>17.56</v>
      </c>
      <c r="I102" s="79">
        <v>29.88</v>
      </c>
      <c r="J102" s="79"/>
      <c r="K102" s="79"/>
      <c r="L102" s="79"/>
    </row>
    <row r="103" spans="1:12" ht="25.5">
      <c r="A103" s="85"/>
      <c r="B103" s="121" t="s">
        <v>298</v>
      </c>
      <c r="C103" s="87"/>
      <c r="D103" s="128"/>
      <c r="E103" s="10"/>
      <c r="F103" s="10"/>
      <c r="G103" s="7"/>
      <c r="H103" s="7"/>
      <c r="I103" s="79"/>
      <c r="J103" s="79"/>
      <c r="K103" s="79"/>
      <c r="L103" s="79"/>
    </row>
    <row r="104" spans="1:12" ht="25.5">
      <c r="A104" s="85"/>
      <c r="B104" s="121" t="s">
        <v>299</v>
      </c>
      <c r="C104" s="87"/>
      <c r="D104" s="128"/>
      <c r="E104" s="10"/>
      <c r="F104" s="10"/>
      <c r="G104" s="7"/>
      <c r="H104" s="7"/>
      <c r="I104" s="79"/>
      <c r="J104" s="79"/>
      <c r="K104" s="79"/>
      <c r="L104" s="79"/>
    </row>
    <row r="105" spans="1:12" ht="12.75">
      <c r="A105" s="85"/>
      <c r="B105" s="108" t="s">
        <v>286</v>
      </c>
      <c r="C105" s="87"/>
      <c r="D105" s="124"/>
      <c r="E105" s="10"/>
      <c r="F105" s="10"/>
      <c r="G105" s="7"/>
      <c r="H105" s="7"/>
      <c r="I105" s="79"/>
      <c r="J105" s="79"/>
      <c r="K105" s="79"/>
      <c r="L105" s="79"/>
    </row>
    <row r="106" spans="1:12" s="12" customFormat="1" ht="12.75">
      <c r="A106" s="85"/>
      <c r="B106" s="121" t="s">
        <v>300</v>
      </c>
      <c r="C106" s="87"/>
      <c r="D106" s="128"/>
      <c r="E106" s="10"/>
      <c r="F106" s="10"/>
      <c r="G106" s="102"/>
      <c r="H106" s="102"/>
      <c r="I106" s="79"/>
      <c r="J106" s="79"/>
      <c r="K106" s="79"/>
      <c r="L106" s="79"/>
    </row>
    <row r="107" spans="1:12" s="12" customFormat="1" ht="12.75">
      <c r="A107" s="85"/>
      <c r="B107" s="122" t="s">
        <v>301</v>
      </c>
      <c r="C107" s="87"/>
      <c r="D107" s="129"/>
      <c r="E107" s="10"/>
      <c r="F107" s="10"/>
      <c r="G107" s="102"/>
      <c r="H107" s="102"/>
      <c r="I107" s="79"/>
      <c r="J107" s="79"/>
      <c r="K107" s="79"/>
      <c r="L107" s="79"/>
    </row>
    <row r="108" spans="1:12" s="12" customFormat="1" ht="25.5">
      <c r="A108" s="85"/>
      <c r="B108" s="122" t="s">
        <v>302</v>
      </c>
      <c r="C108" s="87"/>
      <c r="D108" s="129"/>
      <c r="E108" s="10"/>
      <c r="F108" s="10"/>
      <c r="G108" s="102"/>
      <c r="H108" s="102"/>
      <c r="I108" s="79"/>
      <c r="J108" s="79"/>
      <c r="K108" s="79"/>
      <c r="L108" s="79"/>
    </row>
    <row r="109" spans="1:12" s="12" customFormat="1" ht="25.5">
      <c r="A109" s="85"/>
      <c r="B109" s="117" t="s">
        <v>275</v>
      </c>
      <c r="C109" s="87"/>
      <c r="D109" s="10"/>
      <c r="E109" s="10"/>
      <c r="F109" s="10"/>
      <c r="G109" s="102"/>
      <c r="H109" s="102"/>
      <c r="I109" s="79"/>
      <c r="J109" s="79"/>
      <c r="K109" s="79"/>
      <c r="L109" s="79"/>
    </row>
    <row r="110" spans="1:12" s="12" customFormat="1" ht="25.5">
      <c r="A110" s="85" t="s">
        <v>303</v>
      </c>
      <c r="B110" s="103" t="s">
        <v>304</v>
      </c>
      <c r="C110" s="78"/>
      <c r="D110" s="10">
        <v>8137.05</v>
      </c>
      <c r="E110" s="10">
        <v>6907.61</v>
      </c>
      <c r="F110" s="10">
        <v>6907.61</v>
      </c>
      <c r="G110" s="7">
        <f>I110+H110</f>
        <v>6907.179999999999</v>
      </c>
      <c r="H110" s="10">
        <v>818.29</v>
      </c>
      <c r="I110" s="79">
        <v>6088.889999999999</v>
      </c>
      <c r="J110" s="79"/>
      <c r="K110" s="79"/>
      <c r="L110" s="79"/>
    </row>
    <row r="111" spans="1:12" ht="25.5">
      <c r="A111" s="85"/>
      <c r="B111" s="117" t="s">
        <v>275</v>
      </c>
      <c r="C111" s="78"/>
      <c r="D111" s="10"/>
      <c r="E111" s="10"/>
      <c r="F111" s="10"/>
      <c r="G111" s="104"/>
      <c r="H111" s="104"/>
      <c r="I111" s="79"/>
      <c r="J111" s="79"/>
      <c r="K111" s="79"/>
      <c r="L111" s="79"/>
    </row>
    <row r="112" spans="1:12" ht="12.75">
      <c r="A112" s="85" t="s">
        <v>305</v>
      </c>
      <c r="B112" s="88" t="s">
        <v>306</v>
      </c>
      <c r="C112" s="87"/>
      <c r="D112" s="10">
        <v>2559</v>
      </c>
      <c r="E112" s="10">
        <v>2440</v>
      </c>
      <c r="F112" s="10">
        <v>2440</v>
      </c>
      <c r="G112" s="7">
        <f>I112+H112</f>
        <v>2440</v>
      </c>
      <c r="H112" s="96">
        <v>400.01</v>
      </c>
      <c r="I112" s="79">
        <v>2039.99</v>
      </c>
      <c r="J112" s="79"/>
      <c r="K112" s="79"/>
      <c r="L112" s="79"/>
    </row>
    <row r="113" spans="1:12" ht="25.5">
      <c r="A113" s="85"/>
      <c r="B113" s="117" t="s">
        <v>275</v>
      </c>
      <c r="C113" s="87"/>
      <c r="D113" s="10"/>
      <c r="E113" s="10"/>
      <c r="F113" s="10"/>
      <c r="G113" s="104"/>
      <c r="H113" s="104"/>
      <c r="I113" s="79"/>
      <c r="J113" s="79"/>
      <c r="K113" s="79"/>
      <c r="L113" s="79"/>
    </row>
    <row r="114" spans="1:12" s="12" customFormat="1" ht="12.75">
      <c r="A114" s="76" t="s">
        <v>307</v>
      </c>
      <c r="B114" s="80" t="s">
        <v>308</v>
      </c>
      <c r="C114" s="81">
        <f aca="true" t="shared" si="39" ref="C114:H114">+C115+C120+C124+C129+C135</f>
        <v>0</v>
      </c>
      <c r="D114" s="81">
        <f t="shared" si="39"/>
        <v>30714.31</v>
      </c>
      <c r="E114" s="81">
        <f t="shared" si="39"/>
        <v>30280.93</v>
      </c>
      <c r="F114" s="81">
        <f t="shared" si="39"/>
        <v>30280.93</v>
      </c>
      <c r="G114" s="81">
        <f t="shared" si="39"/>
        <v>30268.91</v>
      </c>
      <c r="H114" s="81">
        <f t="shared" si="39"/>
        <v>2836.58</v>
      </c>
      <c r="I114" s="79">
        <v>27432.33</v>
      </c>
      <c r="J114" s="79"/>
      <c r="K114" s="79"/>
      <c r="L114" s="79"/>
    </row>
    <row r="115" spans="1:12" s="12" customFormat="1" ht="12.75">
      <c r="A115" s="76" t="s">
        <v>309</v>
      </c>
      <c r="B115" s="80" t="s">
        <v>310</v>
      </c>
      <c r="C115" s="78">
        <f aca="true" t="shared" si="40" ref="C115:H115">+C116+C118+C117</f>
        <v>0</v>
      </c>
      <c r="D115" s="78">
        <f t="shared" si="40"/>
        <v>20569.11</v>
      </c>
      <c r="E115" s="78">
        <f t="shared" si="40"/>
        <v>20367.11</v>
      </c>
      <c r="F115" s="78">
        <f t="shared" si="40"/>
        <v>20367.11</v>
      </c>
      <c r="G115" s="78">
        <f t="shared" si="40"/>
        <v>20355.1</v>
      </c>
      <c r="H115" s="78">
        <f t="shared" si="40"/>
        <v>1743.8400000000001</v>
      </c>
      <c r="I115" s="79">
        <v>18611.26</v>
      </c>
      <c r="J115" s="79"/>
      <c r="K115" s="79"/>
      <c r="L115" s="79"/>
    </row>
    <row r="116" spans="1:12" s="12" customFormat="1" ht="12.75">
      <c r="A116" s="85"/>
      <c r="B116" s="105" t="s">
        <v>311</v>
      </c>
      <c r="C116" s="87"/>
      <c r="D116" s="10">
        <v>20012</v>
      </c>
      <c r="E116" s="10">
        <v>19810</v>
      </c>
      <c r="F116" s="10">
        <v>19810</v>
      </c>
      <c r="G116" s="7">
        <f>I116+H116</f>
        <v>19810</v>
      </c>
      <c r="H116" s="10">
        <v>1687.65</v>
      </c>
      <c r="I116" s="79">
        <v>18122.35</v>
      </c>
      <c r="J116" s="79"/>
      <c r="K116" s="79"/>
      <c r="L116" s="79"/>
    </row>
    <row r="117" spans="1:12" s="12" customFormat="1" ht="12.75">
      <c r="A117" s="85"/>
      <c r="B117" s="105" t="s">
        <v>375</v>
      </c>
      <c r="C117" s="87"/>
      <c r="D117" s="10"/>
      <c r="E117" s="10"/>
      <c r="F117" s="10"/>
      <c r="G117" s="7"/>
      <c r="H117" s="10"/>
      <c r="I117" s="79"/>
      <c r="J117" s="79"/>
      <c r="K117" s="79"/>
      <c r="L117" s="79"/>
    </row>
    <row r="118" spans="1:12" s="12" customFormat="1" ht="12.75">
      <c r="A118" s="85"/>
      <c r="B118" s="105" t="s">
        <v>312</v>
      </c>
      <c r="C118" s="87"/>
      <c r="D118" s="10">
        <v>557.11</v>
      </c>
      <c r="E118" s="10">
        <v>557.11</v>
      </c>
      <c r="F118" s="10">
        <v>557.11</v>
      </c>
      <c r="G118" s="7">
        <f>I118+H118</f>
        <v>545.1</v>
      </c>
      <c r="H118" s="10">
        <v>56.19</v>
      </c>
      <c r="I118" s="79">
        <v>488.91</v>
      </c>
      <c r="J118" s="79"/>
      <c r="K118" s="79"/>
      <c r="L118" s="79"/>
    </row>
    <row r="119" spans="1:12" s="12" customFormat="1" ht="25.5">
      <c r="A119" s="85"/>
      <c r="B119" s="117" t="s">
        <v>275</v>
      </c>
      <c r="C119" s="87"/>
      <c r="D119" s="10"/>
      <c r="E119" s="10"/>
      <c r="F119" s="10"/>
      <c r="G119" s="7">
        <f>I119+H119</f>
        <v>-7.88</v>
      </c>
      <c r="H119" s="10">
        <v>-0.05</v>
      </c>
      <c r="I119" s="79">
        <v>-7.83</v>
      </c>
      <c r="J119" s="79"/>
      <c r="K119" s="79"/>
      <c r="L119" s="79"/>
    </row>
    <row r="120" spans="1:12" s="12" customFormat="1" ht="12.75">
      <c r="A120" s="85" t="s">
        <v>313</v>
      </c>
      <c r="B120" s="106" t="s">
        <v>314</v>
      </c>
      <c r="C120" s="87">
        <f aca="true" t="shared" si="41" ref="C120:H120">C121+C122</f>
        <v>0</v>
      </c>
      <c r="D120" s="87">
        <f t="shared" si="41"/>
        <v>4983</v>
      </c>
      <c r="E120" s="87">
        <f t="shared" si="41"/>
        <v>4842</v>
      </c>
      <c r="F120" s="87">
        <f t="shared" si="41"/>
        <v>4842</v>
      </c>
      <c r="G120" s="87">
        <f t="shared" si="41"/>
        <v>4842</v>
      </c>
      <c r="H120" s="87">
        <f t="shared" si="41"/>
        <v>445.83</v>
      </c>
      <c r="I120" s="79">
        <v>4396.17</v>
      </c>
      <c r="J120" s="79"/>
      <c r="K120" s="79"/>
      <c r="L120" s="79"/>
    </row>
    <row r="121" spans="1:12" s="12" customFormat="1" ht="15">
      <c r="A121" s="85"/>
      <c r="B121" s="137" t="s">
        <v>281</v>
      </c>
      <c r="C121" s="87"/>
      <c r="D121" s="10">
        <v>4983</v>
      </c>
      <c r="E121" s="10">
        <v>4842</v>
      </c>
      <c r="F121" s="10">
        <v>4842</v>
      </c>
      <c r="G121" s="7">
        <f>I121+H121</f>
        <v>4842</v>
      </c>
      <c r="H121" s="98">
        <v>445.83</v>
      </c>
      <c r="I121" s="79">
        <v>4396.17</v>
      </c>
      <c r="J121" s="79"/>
      <c r="K121" s="79"/>
      <c r="L121" s="79"/>
    </row>
    <row r="122" spans="1:12" s="12" customFormat="1" ht="15">
      <c r="A122" s="85"/>
      <c r="B122" s="137" t="s">
        <v>376</v>
      </c>
      <c r="C122" s="87"/>
      <c r="D122" s="10"/>
      <c r="E122" s="10"/>
      <c r="F122" s="10"/>
      <c r="G122" s="7"/>
      <c r="H122" s="98"/>
      <c r="I122" s="79"/>
      <c r="J122" s="79"/>
      <c r="K122" s="79"/>
      <c r="L122" s="79"/>
    </row>
    <row r="123" spans="1:12" s="12" customFormat="1" ht="25.5">
      <c r="A123" s="85"/>
      <c r="B123" s="117" t="s">
        <v>275</v>
      </c>
      <c r="C123" s="87"/>
      <c r="D123" s="10"/>
      <c r="E123" s="10"/>
      <c r="F123" s="10"/>
      <c r="G123" s="7">
        <f>I123+H123</f>
        <v>-33.37</v>
      </c>
      <c r="H123" s="10"/>
      <c r="I123" s="79">
        <v>-33.37</v>
      </c>
      <c r="J123" s="79"/>
      <c r="K123" s="79"/>
      <c r="L123" s="79"/>
    </row>
    <row r="124" spans="1:12" s="12" customFormat="1" ht="12.75">
      <c r="A124" s="76" t="s">
        <v>315</v>
      </c>
      <c r="B124" s="107" t="s">
        <v>316</v>
      </c>
      <c r="C124" s="87">
        <f aca="true" t="shared" si="42" ref="C124:H124">+C125+C127+C126</f>
        <v>0</v>
      </c>
      <c r="D124" s="87">
        <f t="shared" si="42"/>
        <v>601</v>
      </c>
      <c r="E124" s="87">
        <f t="shared" si="42"/>
        <v>611.6</v>
      </c>
      <c r="F124" s="87">
        <f t="shared" si="42"/>
        <v>611.6</v>
      </c>
      <c r="G124" s="87">
        <f t="shared" si="42"/>
        <v>611.6</v>
      </c>
      <c r="H124" s="87">
        <f t="shared" si="42"/>
        <v>89.5</v>
      </c>
      <c r="I124" s="79">
        <v>522.1</v>
      </c>
      <c r="J124" s="79"/>
      <c r="K124" s="79"/>
      <c r="L124" s="79"/>
    </row>
    <row r="125" spans="1:12" ht="12.75">
      <c r="A125" s="85"/>
      <c r="B125" s="105" t="s">
        <v>311</v>
      </c>
      <c r="C125" s="87"/>
      <c r="D125" s="10">
        <v>601</v>
      </c>
      <c r="E125" s="10">
        <v>611.6</v>
      </c>
      <c r="F125" s="10">
        <v>611.6</v>
      </c>
      <c r="G125" s="7">
        <f>I125+H125</f>
        <v>611.6</v>
      </c>
      <c r="H125" s="7">
        <v>89.5</v>
      </c>
      <c r="I125" s="79">
        <v>522.1</v>
      </c>
      <c r="J125" s="79"/>
      <c r="K125" s="79"/>
      <c r="L125" s="79"/>
    </row>
    <row r="126" spans="1:12" ht="15">
      <c r="A126" s="85"/>
      <c r="B126" s="137" t="s">
        <v>376</v>
      </c>
      <c r="C126" s="87"/>
      <c r="D126" s="10"/>
      <c r="E126" s="10"/>
      <c r="F126" s="10"/>
      <c r="G126" s="7"/>
      <c r="H126" s="7"/>
      <c r="I126" s="79"/>
      <c r="J126" s="79"/>
      <c r="K126" s="79"/>
      <c r="L126" s="79"/>
    </row>
    <row r="127" spans="1:37" ht="25.5">
      <c r="A127" s="85"/>
      <c r="B127" s="105" t="s">
        <v>317</v>
      </c>
      <c r="C127" s="87"/>
      <c r="D127" s="10"/>
      <c r="E127" s="10"/>
      <c r="F127" s="10"/>
      <c r="G127" s="7"/>
      <c r="H127" s="142"/>
      <c r="I127" s="29"/>
      <c r="J127" s="29"/>
      <c r="K127" s="79"/>
      <c r="L127" s="79"/>
      <c r="M127" s="29"/>
      <c r="N127" s="29"/>
      <c r="O127" s="29"/>
      <c r="P127" s="29"/>
      <c r="Q127" s="29"/>
      <c r="R127" s="29"/>
      <c r="S127" s="29"/>
      <c r="T127" s="29"/>
      <c r="U127" s="29"/>
      <c r="V127" s="29"/>
      <c r="W127" s="29"/>
      <c r="X127" s="29"/>
      <c r="Y127" s="29"/>
      <c r="Z127" s="29"/>
      <c r="AA127" s="29"/>
      <c r="AB127" s="29"/>
      <c r="AC127" s="29"/>
      <c r="AD127" s="29"/>
      <c r="AE127" s="29"/>
      <c r="AF127" s="29"/>
      <c r="AG127" s="19"/>
      <c r="AH127" s="19"/>
      <c r="AI127" s="19"/>
      <c r="AJ127" s="19"/>
      <c r="AK127" s="19"/>
    </row>
    <row r="128" spans="1:12" s="12" customFormat="1" ht="25.5">
      <c r="A128" s="85"/>
      <c r="B128" s="117" t="s">
        <v>275</v>
      </c>
      <c r="C128" s="87"/>
      <c r="D128" s="10"/>
      <c r="E128" s="10"/>
      <c r="F128" s="10"/>
      <c r="G128" s="7">
        <f>I128+H128</f>
        <v>-0.04</v>
      </c>
      <c r="H128" s="10"/>
      <c r="I128" s="79">
        <v>-0.04</v>
      </c>
      <c r="J128" s="79"/>
      <c r="K128" s="79"/>
      <c r="L128" s="79"/>
    </row>
    <row r="129" spans="1:12" ht="25.5">
      <c r="A129" s="76" t="s">
        <v>318</v>
      </c>
      <c r="B129" s="107" t="s">
        <v>319</v>
      </c>
      <c r="C129" s="78">
        <f aca="true" t="shared" si="43" ref="C129:H129">+C130+C132+C133+C131</f>
        <v>0</v>
      </c>
      <c r="D129" s="78">
        <f t="shared" si="43"/>
        <v>3554.2</v>
      </c>
      <c r="E129" s="78">
        <f t="shared" si="43"/>
        <v>3452.22</v>
      </c>
      <c r="F129" s="78">
        <f t="shared" si="43"/>
        <v>3452.22</v>
      </c>
      <c r="G129" s="78">
        <f t="shared" si="43"/>
        <v>3452.22</v>
      </c>
      <c r="H129" s="78">
        <f t="shared" si="43"/>
        <v>354.41</v>
      </c>
      <c r="I129" s="79">
        <v>3097.81</v>
      </c>
      <c r="J129" s="79"/>
      <c r="K129" s="79"/>
      <c r="L129" s="79"/>
    </row>
    <row r="130" spans="1:12" ht="12.75">
      <c r="A130" s="85"/>
      <c r="B130" s="86" t="s">
        <v>368</v>
      </c>
      <c r="C130" s="87"/>
      <c r="D130" s="10">
        <v>3542</v>
      </c>
      <c r="E130" s="10">
        <v>3438</v>
      </c>
      <c r="F130" s="10">
        <v>3438</v>
      </c>
      <c r="G130" s="7">
        <f>I130+H130</f>
        <v>3438</v>
      </c>
      <c r="H130" s="7">
        <v>353.16</v>
      </c>
      <c r="I130" s="79">
        <v>3084.84</v>
      </c>
      <c r="J130" s="79"/>
      <c r="K130" s="79"/>
      <c r="L130" s="79"/>
    </row>
    <row r="131" spans="1:12" ht="15">
      <c r="A131" s="85"/>
      <c r="B131" s="137" t="s">
        <v>376</v>
      </c>
      <c r="C131" s="87"/>
      <c r="D131" s="10"/>
      <c r="E131" s="10"/>
      <c r="F131" s="10"/>
      <c r="G131" s="7"/>
      <c r="H131" s="7"/>
      <c r="I131" s="79"/>
      <c r="J131" s="79"/>
      <c r="K131" s="79"/>
      <c r="L131" s="79"/>
    </row>
    <row r="132" spans="1:12" s="12" customFormat="1" ht="25.5">
      <c r="A132" s="85"/>
      <c r="B132" s="86" t="s">
        <v>369</v>
      </c>
      <c r="C132" s="87"/>
      <c r="D132" s="10"/>
      <c r="E132" s="10"/>
      <c r="F132" s="10"/>
      <c r="G132" s="7"/>
      <c r="H132" s="10"/>
      <c r="I132" s="79"/>
      <c r="J132" s="79"/>
      <c r="K132" s="79"/>
      <c r="L132" s="79"/>
    </row>
    <row r="133" spans="1:12" ht="25.5">
      <c r="A133" s="85"/>
      <c r="B133" s="86" t="s">
        <v>320</v>
      </c>
      <c r="C133" s="87"/>
      <c r="D133" s="10">
        <v>12.2</v>
      </c>
      <c r="E133" s="10">
        <v>14.22</v>
      </c>
      <c r="F133" s="10">
        <v>14.22</v>
      </c>
      <c r="G133" s="7">
        <f>I133+H133</f>
        <v>14.22</v>
      </c>
      <c r="H133" s="7">
        <v>1.25</v>
      </c>
      <c r="I133" s="79">
        <v>12.97</v>
      </c>
      <c r="J133" s="79"/>
      <c r="K133" s="79"/>
      <c r="L133" s="79"/>
    </row>
    <row r="134" spans="1:12" ht="25.5">
      <c r="A134" s="85"/>
      <c r="B134" s="117" t="s">
        <v>275</v>
      </c>
      <c r="C134" s="87"/>
      <c r="D134" s="10"/>
      <c r="E134" s="10"/>
      <c r="F134" s="10"/>
      <c r="G134" s="7">
        <f>I134+H134</f>
        <v>-0.74</v>
      </c>
      <c r="H134" s="7"/>
      <c r="I134" s="25">
        <v>-0.74</v>
      </c>
      <c r="K134" s="79"/>
      <c r="L134" s="79"/>
    </row>
    <row r="135" spans="1:12" ht="25.5">
      <c r="A135" s="76" t="s">
        <v>321</v>
      </c>
      <c r="B135" s="107" t="s">
        <v>322</v>
      </c>
      <c r="C135" s="87">
        <f aca="true" t="shared" si="44" ref="C135:H135">+C136+C138+C137</f>
        <v>0</v>
      </c>
      <c r="D135" s="87">
        <f t="shared" si="44"/>
        <v>1007</v>
      </c>
      <c r="E135" s="87">
        <f t="shared" si="44"/>
        <v>1008</v>
      </c>
      <c r="F135" s="87">
        <f t="shared" si="44"/>
        <v>1008</v>
      </c>
      <c r="G135" s="87">
        <f t="shared" si="44"/>
        <v>1007.99</v>
      </c>
      <c r="H135" s="87">
        <f t="shared" si="44"/>
        <v>203</v>
      </c>
      <c r="I135" s="25">
        <v>804.99</v>
      </c>
      <c r="K135" s="79"/>
      <c r="L135" s="79"/>
    </row>
    <row r="136" spans="1:12" ht="12.75">
      <c r="A136" s="76"/>
      <c r="B136" s="105" t="s">
        <v>311</v>
      </c>
      <c r="C136" s="87"/>
      <c r="D136" s="10">
        <v>1007</v>
      </c>
      <c r="E136" s="10">
        <v>1008</v>
      </c>
      <c r="F136" s="10">
        <v>1008</v>
      </c>
      <c r="G136" s="7">
        <f>I136+H136</f>
        <v>1007.99</v>
      </c>
      <c r="H136" s="7">
        <v>203</v>
      </c>
      <c r="I136" s="25">
        <v>804.99</v>
      </c>
      <c r="K136" s="79"/>
      <c r="L136" s="79"/>
    </row>
    <row r="137" spans="1:12" ht="15">
      <c r="A137" s="76"/>
      <c r="B137" s="137" t="s">
        <v>376</v>
      </c>
      <c r="C137" s="87"/>
      <c r="D137" s="10"/>
      <c r="E137" s="10"/>
      <c r="F137" s="10"/>
      <c r="G137" s="7"/>
      <c r="H137" s="7"/>
      <c r="K137" s="79"/>
      <c r="L137" s="79"/>
    </row>
    <row r="138" spans="1:12" ht="25.5">
      <c r="A138" s="85"/>
      <c r="B138" s="105" t="s">
        <v>317</v>
      </c>
      <c r="C138" s="87"/>
      <c r="D138" s="10"/>
      <c r="E138" s="10"/>
      <c r="F138" s="10"/>
      <c r="G138" s="7"/>
      <c r="H138" s="7"/>
      <c r="K138" s="79"/>
      <c r="L138" s="79"/>
    </row>
    <row r="139" spans="1:12" ht="25.5">
      <c r="A139" s="85"/>
      <c r="B139" s="117" t="s">
        <v>275</v>
      </c>
      <c r="C139" s="87"/>
      <c r="D139" s="10"/>
      <c r="E139" s="10"/>
      <c r="F139" s="10"/>
      <c r="G139" s="7"/>
      <c r="H139" s="7"/>
      <c r="K139" s="79"/>
      <c r="L139" s="79"/>
    </row>
    <row r="140" spans="1:12" ht="25.5">
      <c r="A140" s="76" t="s">
        <v>323</v>
      </c>
      <c r="B140" s="80" t="s">
        <v>371</v>
      </c>
      <c r="C140" s="87"/>
      <c r="D140" s="87"/>
      <c r="E140" s="87"/>
      <c r="F140" s="87"/>
      <c r="G140" s="87"/>
      <c r="H140" s="87"/>
      <c r="K140" s="79"/>
      <c r="L140" s="79"/>
    </row>
    <row r="141" spans="1:12" ht="25.5">
      <c r="A141" s="76"/>
      <c r="B141" s="117" t="s">
        <v>275</v>
      </c>
      <c r="C141" s="87"/>
      <c r="D141" s="10"/>
      <c r="E141" s="10"/>
      <c r="F141" s="10"/>
      <c r="G141" s="7">
        <f>I141+H141</f>
        <v>-0.16</v>
      </c>
      <c r="H141" s="7">
        <v>-0.16</v>
      </c>
      <c r="K141" s="79"/>
      <c r="L141" s="79"/>
    </row>
    <row r="142" spans="1:12" ht="12.75">
      <c r="A142" s="76" t="s">
        <v>324</v>
      </c>
      <c r="B142" s="80" t="s">
        <v>325</v>
      </c>
      <c r="C142" s="81">
        <f aca="true" t="shared" si="45" ref="C142:H142">+C143+C154</f>
        <v>0</v>
      </c>
      <c r="D142" s="81">
        <f t="shared" si="45"/>
        <v>73567</v>
      </c>
      <c r="E142" s="81">
        <f t="shared" si="45"/>
        <v>72624</v>
      </c>
      <c r="F142" s="81">
        <f t="shared" si="45"/>
        <v>72624</v>
      </c>
      <c r="G142" s="81">
        <f t="shared" si="45"/>
        <v>72614.24</v>
      </c>
      <c r="H142" s="81">
        <f t="shared" si="45"/>
        <v>7415.030000000001</v>
      </c>
      <c r="I142" s="30">
        <v>65199.21</v>
      </c>
      <c r="J142" s="30"/>
      <c r="K142" s="79"/>
      <c r="L142" s="79"/>
    </row>
    <row r="143" spans="1:12" ht="12.75">
      <c r="A143" s="85" t="s">
        <v>326</v>
      </c>
      <c r="B143" s="88" t="s">
        <v>327</v>
      </c>
      <c r="C143" s="87">
        <f aca="true" t="shared" si="46" ref="C143:H143">C144+C147+C146+C152+C145</f>
        <v>0</v>
      </c>
      <c r="D143" s="87">
        <f t="shared" si="46"/>
        <v>72273</v>
      </c>
      <c r="E143" s="87">
        <f t="shared" si="46"/>
        <v>71386</v>
      </c>
      <c r="F143" s="87">
        <f t="shared" si="46"/>
        <v>71386</v>
      </c>
      <c r="G143" s="87">
        <f t="shared" si="46"/>
        <v>71376.52</v>
      </c>
      <c r="H143" s="87">
        <f t="shared" si="46"/>
        <v>7279.650000000001</v>
      </c>
      <c r="I143" s="30">
        <v>64096.87</v>
      </c>
      <c r="J143" s="30"/>
      <c r="K143" s="79"/>
      <c r="L143" s="79"/>
    </row>
    <row r="144" spans="1:12" ht="12.75">
      <c r="A144" s="85"/>
      <c r="B144" s="86" t="s">
        <v>281</v>
      </c>
      <c r="C144" s="87"/>
      <c r="D144" s="10">
        <v>69507</v>
      </c>
      <c r="E144" s="10">
        <v>69542</v>
      </c>
      <c r="F144" s="10">
        <v>69542</v>
      </c>
      <c r="G144" s="7">
        <f>I144+H144</f>
        <v>69542</v>
      </c>
      <c r="H144" s="7">
        <v>6364.55</v>
      </c>
      <c r="I144" s="30">
        <v>63177.450000000004</v>
      </c>
      <c r="J144" s="30"/>
      <c r="K144" s="79"/>
      <c r="L144" s="79"/>
    </row>
    <row r="145" spans="1:12" ht="15">
      <c r="A145" s="85"/>
      <c r="B145" s="137" t="s">
        <v>376</v>
      </c>
      <c r="C145" s="87"/>
      <c r="D145" s="10">
        <v>2766</v>
      </c>
      <c r="E145" s="10">
        <v>1844</v>
      </c>
      <c r="F145" s="10">
        <v>1844</v>
      </c>
      <c r="G145" s="7">
        <f>I145+H145</f>
        <v>1834.52</v>
      </c>
      <c r="H145" s="7">
        <v>915.1</v>
      </c>
      <c r="I145" s="30">
        <v>919.42</v>
      </c>
      <c r="J145" s="30"/>
      <c r="K145" s="79"/>
      <c r="L145" s="79"/>
    </row>
    <row r="146" spans="1:12" ht="29.25" customHeight="1">
      <c r="A146" s="85"/>
      <c r="B146" s="108" t="s">
        <v>370</v>
      </c>
      <c r="C146" s="87"/>
      <c r="D146" s="10"/>
      <c r="E146" s="10"/>
      <c r="F146" s="10"/>
      <c r="G146" s="7"/>
      <c r="H146" s="7"/>
      <c r="I146" s="30"/>
      <c r="J146" s="30"/>
      <c r="K146" s="79"/>
      <c r="L146" s="79"/>
    </row>
    <row r="147" spans="1:12" ht="25.5">
      <c r="A147" s="85"/>
      <c r="B147" s="108" t="s">
        <v>328</v>
      </c>
      <c r="C147" s="87">
        <f aca="true" t="shared" si="47" ref="C147:H147">C148+C149+C150+C151</f>
        <v>0</v>
      </c>
      <c r="D147" s="87">
        <f t="shared" si="47"/>
        <v>0</v>
      </c>
      <c r="E147" s="87">
        <f t="shared" si="47"/>
        <v>0</v>
      </c>
      <c r="F147" s="87">
        <f t="shared" si="47"/>
        <v>0</v>
      </c>
      <c r="G147" s="7">
        <f>I147+H147</f>
        <v>0</v>
      </c>
      <c r="H147" s="87">
        <f t="shared" si="47"/>
        <v>0</v>
      </c>
      <c r="I147" s="25">
        <v>0</v>
      </c>
      <c r="K147" s="79"/>
      <c r="L147" s="79"/>
    </row>
    <row r="148" spans="1:12" ht="12.75">
      <c r="A148" s="85"/>
      <c r="B148" s="123" t="s">
        <v>329</v>
      </c>
      <c r="C148" s="87"/>
      <c r="D148" s="10"/>
      <c r="E148" s="10"/>
      <c r="F148" s="10"/>
      <c r="G148" s="7"/>
      <c r="H148" s="7"/>
      <c r="K148" s="79"/>
      <c r="L148" s="79"/>
    </row>
    <row r="149" spans="1:12" ht="25.5">
      <c r="A149" s="85"/>
      <c r="B149" s="123" t="s">
        <v>330</v>
      </c>
      <c r="C149" s="87"/>
      <c r="D149" s="10"/>
      <c r="E149" s="10"/>
      <c r="F149" s="10"/>
      <c r="G149" s="7"/>
      <c r="H149" s="7"/>
      <c r="K149" s="79"/>
      <c r="L149" s="79"/>
    </row>
    <row r="150" spans="1:12" ht="25.5">
      <c r="A150" s="85"/>
      <c r="B150" s="123" t="s">
        <v>331</v>
      </c>
      <c r="C150" s="87"/>
      <c r="D150" s="10"/>
      <c r="E150" s="10"/>
      <c r="F150" s="10"/>
      <c r="G150" s="7"/>
      <c r="H150" s="7"/>
      <c r="K150" s="79"/>
      <c r="L150" s="79"/>
    </row>
    <row r="151" spans="1:12" ht="25.5">
      <c r="A151" s="85"/>
      <c r="B151" s="123" t="s">
        <v>332</v>
      </c>
      <c r="C151" s="87"/>
      <c r="D151" s="10"/>
      <c r="E151" s="10"/>
      <c r="F151" s="10"/>
      <c r="G151" s="7"/>
      <c r="H151" s="7"/>
      <c r="K151" s="79"/>
      <c r="L151" s="79"/>
    </row>
    <row r="152" spans="1:12" ht="25.5">
      <c r="A152" s="85"/>
      <c r="B152" s="130" t="s">
        <v>372</v>
      </c>
      <c r="C152" s="87"/>
      <c r="D152" s="10"/>
      <c r="E152" s="10"/>
      <c r="F152" s="10"/>
      <c r="G152" s="7"/>
      <c r="H152" s="7"/>
      <c r="K152" s="79"/>
      <c r="L152" s="79"/>
    </row>
    <row r="153" spans="1:12" ht="25.5">
      <c r="A153" s="85"/>
      <c r="B153" s="117" t="s">
        <v>275</v>
      </c>
      <c r="C153" s="87"/>
      <c r="D153" s="10"/>
      <c r="E153" s="10"/>
      <c r="F153" s="10"/>
      <c r="G153" s="7">
        <f>I153+H153</f>
        <v>-30.52</v>
      </c>
      <c r="H153" s="7"/>
      <c r="I153" s="25">
        <v>-30.52</v>
      </c>
      <c r="K153" s="79"/>
      <c r="L153" s="79"/>
    </row>
    <row r="154" spans="1:12" ht="12.75">
      <c r="A154" s="85" t="s">
        <v>333</v>
      </c>
      <c r="B154" s="88" t="s">
        <v>334</v>
      </c>
      <c r="C154" s="87">
        <f aca="true" t="shared" si="48" ref="C154:H154">C155+C156</f>
        <v>0</v>
      </c>
      <c r="D154" s="87">
        <f t="shared" si="48"/>
        <v>1294</v>
      </c>
      <c r="E154" s="87">
        <f t="shared" si="48"/>
        <v>1238</v>
      </c>
      <c r="F154" s="87">
        <f t="shared" si="48"/>
        <v>1238</v>
      </c>
      <c r="G154" s="87">
        <f t="shared" si="48"/>
        <v>1237.72</v>
      </c>
      <c r="H154" s="87">
        <f t="shared" si="48"/>
        <v>135.38</v>
      </c>
      <c r="I154" s="25">
        <v>1102.34</v>
      </c>
      <c r="K154" s="79"/>
      <c r="L154" s="79"/>
    </row>
    <row r="155" spans="1:12" ht="15">
      <c r="A155" s="85"/>
      <c r="B155" s="137" t="s">
        <v>281</v>
      </c>
      <c r="C155" s="87"/>
      <c r="D155" s="10">
        <v>1249</v>
      </c>
      <c r="E155" s="10">
        <v>1208</v>
      </c>
      <c r="F155" s="10">
        <v>1208</v>
      </c>
      <c r="G155" s="7">
        <f aca="true" t="shared" si="49" ref="G155:G161">I155+H155</f>
        <v>1208</v>
      </c>
      <c r="H155" s="10">
        <v>120.52</v>
      </c>
      <c r="I155" s="25">
        <v>1087.48</v>
      </c>
      <c r="K155" s="79"/>
      <c r="L155" s="79"/>
    </row>
    <row r="156" spans="1:12" ht="15">
      <c r="A156" s="85"/>
      <c r="B156" s="137" t="s">
        <v>376</v>
      </c>
      <c r="C156" s="87"/>
      <c r="D156" s="10">
        <v>45</v>
      </c>
      <c r="E156" s="10">
        <v>30</v>
      </c>
      <c r="F156" s="10">
        <v>30</v>
      </c>
      <c r="G156" s="7">
        <f t="shared" si="49"/>
        <v>29.72</v>
      </c>
      <c r="H156" s="10">
        <v>14.86</v>
      </c>
      <c r="I156" s="25">
        <v>14.86</v>
      </c>
      <c r="K156" s="79"/>
      <c r="L156" s="79"/>
    </row>
    <row r="157" spans="1:12" ht="25.5">
      <c r="A157" s="85"/>
      <c r="B157" s="117" t="s">
        <v>275</v>
      </c>
      <c r="C157" s="87"/>
      <c r="D157" s="10"/>
      <c r="E157" s="10"/>
      <c r="F157" s="10"/>
      <c r="G157" s="7"/>
      <c r="H157" s="7"/>
      <c r="K157" s="79"/>
      <c r="L157" s="79"/>
    </row>
    <row r="158" spans="1:12" ht="12.75">
      <c r="A158" s="76" t="s">
        <v>335</v>
      </c>
      <c r="B158" s="80" t="s">
        <v>336</v>
      </c>
      <c r="C158" s="87"/>
      <c r="D158" s="10">
        <v>600</v>
      </c>
      <c r="E158" s="10">
        <v>582</v>
      </c>
      <c r="F158" s="10">
        <v>582</v>
      </c>
      <c r="G158" s="7">
        <f t="shared" si="49"/>
        <v>582</v>
      </c>
      <c r="H158" s="10">
        <v>61.87</v>
      </c>
      <c r="I158" s="25">
        <v>520.13</v>
      </c>
      <c r="K158" s="79"/>
      <c r="L158" s="79"/>
    </row>
    <row r="159" spans="1:12" ht="25.5">
      <c r="A159" s="76"/>
      <c r="B159" s="117" t="s">
        <v>275</v>
      </c>
      <c r="C159" s="87"/>
      <c r="D159" s="10"/>
      <c r="E159" s="10"/>
      <c r="F159" s="10"/>
      <c r="G159" s="7"/>
      <c r="H159" s="7"/>
      <c r="K159" s="79"/>
      <c r="L159" s="79"/>
    </row>
    <row r="160" spans="1:12" ht="25.5">
      <c r="A160" s="76" t="s">
        <v>337</v>
      </c>
      <c r="B160" s="80" t="s">
        <v>338</v>
      </c>
      <c r="C160" s="87"/>
      <c r="D160" s="10">
        <v>2444.34</v>
      </c>
      <c r="E160" s="10">
        <v>2444.34</v>
      </c>
      <c r="F160" s="10">
        <v>2444.34</v>
      </c>
      <c r="G160" s="7">
        <f t="shared" si="49"/>
        <v>2444.33</v>
      </c>
      <c r="H160" s="10"/>
      <c r="I160" s="30">
        <v>2444.33</v>
      </c>
      <c r="K160" s="79"/>
      <c r="L160" s="79"/>
    </row>
    <row r="161" spans="1:12" ht="25.5">
      <c r="A161" s="76"/>
      <c r="B161" s="117" t="s">
        <v>275</v>
      </c>
      <c r="C161" s="87"/>
      <c r="D161" s="10"/>
      <c r="E161" s="10"/>
      <c r="F161" s="10"/>
      <c r="G161" s="7">
        <f t="shared" si="49"/>
        <v>-20.35</v>
      </c>
      <c r="H161" s="7">
        <v>-1.05</v>
      </c>
      <c r="I161" s="25">
        <v>-19.3</v>
      </c>
      <c r="K161" s="79"/>
      <c r="L161" s="79"/>
    </row>
    <row r="162" spans="1:12" ht="25.5">
      <c r="A162" s="109" t="s">
        <v>339</v>
      </c>
      <c r="B162" s="110" t="s">
        <v>340</v>
      </c>
      <c r="C162" s="87">
        <f aca="true" t="shared" si="50" ref="C162:H162">C161+C159+C157+C153+C141+C139+C134+C128+C123+C119+C113+C111+C109+C98+C88+C81</f>
        <v>0</v>
      </c>
      <c r="D162" s="87">
        <f t="shared" si="50"/>
        <v>0</v>
      </c>
      <c r="E162" s="87">
        <f t="shared" si="50"/>
        <v>0</v>
      </c>
      <c r="F162" s="87">
        <f t="shared" si="50"/>
        <v>0</v>
      </c>
      <c r="G162" s="87">
        <f t="shared" si="50"/>
        <v>-134.94</v>
      </c>
      <c r="H162" s="87">
        <f t="shared" si="50"/>
        <v>-6.39</v>
      </c>
      <c r="I162" s="25">
        <v>-128.55</v>
      </c>
      <c r="K162" s="79"/>
      <c r="L162" s="79"/>
    </row>
    <row r="163" spans="1:12" ht="25.5">
      <c r="A163" s="111" t="s">
        <v>341</v>
      </c>
      <c r="B163" s="112" t="s">
        <v>167</v>
      </c>
      <c r="C163" s="87">
        <f aca="true" t="shared" si="51" ref="C163:H163">+C164+C165</f>
        <v>0</v>
      </c>
      <c r="D163" s="87">
        <f t="shared" si="51"/>
        <v>0</v>
      </c>
      <c r="E163" s="87">
        <f t="shared" si="51"/>
        <v>0</v>
      </c>
      <c r="F163" s="87">
        <f t="shared" si="51"/>
        <v>0</v>
      </c>
      <c r="G163" s="87">
        <f t="shared" si="51"/>
        <v>0</v>
      </c>
      <c r="H163" s="87">
        <f t="shared" si="51"/>
        <v>0</v>
      </c>
      <c r="I163" s="25">
        <v>0</v>
      </c>
      <c r="K163" s="79"/>
      <c r="L163" s="79"/>
    </row>
    <row r="164" spans="1:12" ht="12.75">
      <c r="A164" s="109" t="s">
        <v>342</v>
      </c>
      <c r="B164" s="113" t="s">
        <v>343</v>
      </c>
      <c r="C164" s="87"/>
      <c r="D164" s="10"/>
      <c r="E164" s="10"/>
      <c r="F164" s="10"/>
      <c r="G164" s="7"/>
      <c r="H164" s="7"/>
      <c r="K164" s="79"/>
      <c r="L164" s="79"/>
    </row>
    <row r="165" spans="1:12" ht="12.75">
      <c r="A165" s="109" t="s">
        <v>344</v>
      </c>
      <c r="B165" s="113" t="s">
        <v>345</v>
      </c>
      <c r="C165" s="87"/>
      <c r="D165" s="10"/>
      <c r="E165" s="10"/>
      <c r="F165" s="10"/>
      <c r="G165" s="7"/>
      <c r="H165" s="7"/>
      <c r="K165" s="79"/>
      <c r="L165" s="79"/>
    </row>
    <row r="166" spans="1:12" ht="12.75">
      <c r="A166" s="76">
        <v>68.05</v>
      </c>
      <c r="B166" s="114" t="s">
        <v>346</v>
      </c>
      <c r="C166" s="95">
        <f aca="true" t="shared" si="52" ref="C166:H168">+C167</f>
        <v>0</v>
      </c>
      <c r="D166" s="95">
        <f t="shared" si="52"/>
        <v>0</v>
      </c>
      <c r="E166" s="95">
        <f t="shared" si="52"/>
        <v>10450</v>
      </c>
      <c r="F166" s="95">
        <f t="shared" si="52"/>
        <v>10450</v>
      </c>
      <c r="G166" s="95">
        <f t="shared" si="52"/>
        <v>10449.859999999999</v>
      </c>
      <c r="H166" s="95">
        <f t="shared" si="52"/>
        <v>900.02</v>
      </c>
      <c r="I166" s="30">
        <v>9549.84</v>
      </c>
      <c r="J166" s="30"/>
      <c r="K166" s="79"/>
      <c r="L166" s="79"/>
    </row>
    <row r="167" spans="1:12" ht="12.75">
      <c r="A167" s="76" t="s">
        <v>347</v>
      </c>
      <c r="B167" s="114" t="s">
        <v>159</v>
      </c>
      <c r="C167" s="95">
        <f t="shared" si="52"/>
        <v>0</v>
      </c>
      <c r="D167" s="95">
        <f t="shared" si="52"/>
        <v>0</v>
      </c>
      <c r="E167" s="95">
        <f t="shared" si="52"/>
        <v>10450</v>
      </c>
      <c r="F167" s="95">
        <f t="shared" si="52"/>
        <v>10450</v>
      </c>
      <c r="G167" s="95">
        <f t="shared" si="52"/>
        <v>10449.859999999999</v>
      </c>
      <c r="H167" s="95">
        <f t="shared" si="52"/>
        <v>900.02</v>
      </c>
      <c r="I167" s="30">
        <v>9549.84</v>
      </c>
      <c r="J167" s="30"/>
      <c r="K167" s="79"/>
      <c r="L167" s="79"/>
    </row>
    <row r="168" spans="1:12" ht="12.75">
      <c r="A168" s="76" t="s">
        <v>348</v>
      </c>
      <c r="B168" s="80" t="s">
        <v>365</v>
      </c>
      <c r="C168" s="95">
        <f t="shared" si="52"/>
        <v>0</v>
      </c>
      <c r="D168" s="95">
        <f t="shared" si="52"/>
        <v>0</v>
      </c>
      <c r="E168" s="95">
        <f t="shared" si="52"/>
        <v>10450</v>
      </c>
      <c r="F168" s="95">
        <f t="shared" si="52"/>
        <v>10450</v>
      </c>
      <c r="G168" s="95">
        <f t="shared" si="52"/>
        <v>10449.859999999999</v>
      </c>
      <c r="H168" s="95">
        <f t="shared" si="52"/>
        <v>900.02</v>
      </c>
      <c r="I168" s="30">
        <v>9549.84</v>
      </c>
      <c r="J168" s="30"/>
      <c r="K168" s="79"/>
      <c r="L168" s="79"/>
    </row>
    <row r="169" spans="1:12" ht="12.75">
      <c r="A169" s="85" t="s">
        <v>349</v>
      </c>
      <c r="B169" s="115" t="s">
        <v>350</v>
      </c>
      <c r="C169" s="81">
        <f aca="true" t="shared" si="53" ref="C169:H169">C170</f>
        <v>0</v>
      </c>
      <c r="D169" s="81">
        <f t="shared" si="53"/>
        <v>0</v>
      </c>
      <c r="E169" s="81">
        <f t="shared" si="53"/>
        <v>10450</v>
      </c>
      <c r="F169" s="81">
        <f t="shared" si="53"/>
        <v>10450</v>
      </c>
      <c r="G169" s="81">
        <f t="shared" si="53"/>
        <v>10449.859999999999</v>
      </c>
      <c r="H169" s="81">
        <f t="shared" si="53"/>
        <v>900.02</v>
      </c>
      <c r="I169" s="30">
        <v>9549.84</v>
      </c>
      <c r="J169" s="30"/>
      <c r="K169" s="79"/>
      <c r="L169" s="79"/>
    </row>
    <row r="170" spans="1:12" ht="12.75">
      <c r="A170" s="85" t="s">
        <v>351</v>
      </c>
      <c r="B170" s="115" t="s">
        <v>352</v>
      </c>
      <c r="C170" s="81">
        <f aca="true" t="shared" si="54" ref="C170:H170">C172+C173+C174</f>
        <v>0</v>
      </c>
      <c r="D170" s="81">
        <f t="shared" si="54"/>
        <v>0</v>
      </c>
      <c r="E170" s="81">
        <f t="shared" si="54"/>
        <v>10450</v>
      </c>
      <c r="F170" s="81">
        <f t="shared" si="54"/>
        <v>10450</v>
      </c>
      <c r="G170" s="81">
        <f t="shared" si="54"/>
        <v>10449.859999999999</v>
      </c>
      <c r="H170" s="81">
        <f t="shared" si="54"/>
        <v>900.02</v>
      </c>
      <c r="I170" s="30">
        <v>9549.84</v>
      </c>
      <c r="J170" s="30"/>
      <c r="K170" s="79"/>
      <c r="L170" s="79"/>
    </row>
    <row r="171" spans="1:12" ht="12.75">
      <c r="A171" s="76" t="s">
        <v>353</v>
      </c>
      <c r="B171" s="114" t="s">
        <v>354</v>
      </c>
      <c r="C171" s="81">
        <f aca="true" t="shared" si="55" ref="C171:H171">C172</f>
        <v>0</v>
      </c>
      <c r="D171" s="81">
        <f t="shared" si="55"/>
        <v>0</v>
      </c>
      <c r="E171" s="81">
        <f t="shared" si="55"/>
        <v>5427</v>
      </c>
      <c r="F171" s="81">
        <f t="shared" si="55"/>
        <v>5427</v>
      </c>
      <c r="G171" s="81">
        <f t="shared" si="55"/>
        <v>5426.9800000000005</v>
      </c>
      <c r="H171" s="81">
        <f t="shared" si="55"/>
        <v>405.04</v>
      </c>
      <c r="I171" s="30">
        <v>5021.9400000000005</v>
      </c>
      <c r="K171" s="79"/>
      <c r="L171" s="79"/>
    </row>
    <row r="172" spans="1:12" ht="12.75">
      <c r="A172" s="85" t="s">
        <v>355</v>
      </c>
      <c r="B172" s="115" t="s">
        <v>356</v>
      </c>
      <c r="C172" s="87"/>
      <c r="D172" s="10"/>
      <c r="E172" s="10">
        <v>5427</v>
      </c>
      <c r="F172" s="10">
        <v>5427</v>
      </c>
      <c r="G172" s="7">
        <f>I172+H172</f>
        <v>5426.9800000000005</v>
      </c>
      <c r="H172" s="7">
        <f>285.04+120</f>
        <v>405.04</v>
      </c>
      <c r="I172" s="30">
        <v>5021.9400000000005</v>
      </c>
      <c r="K172" s="79"/>
      <c r="L172" s="79"/>
    </row>
    <row r="173" spans="1:12" ht="12.75">
      <c r="A173" s="85" t="s">
        <v>357</v>
      </c>
      <c r="B173" s="115" t="s">
        <v>358</v>
      </c>
      <c r="C173" s="87"/>
      <c r="D173" s="10"/>
      <c r="E173" s="10">
        <v>5023</v>
      </c>
      <c r="F173" s="10">
        <v>5023</v>
      </c>
      <c r="G173" s="7">
        <f>I173+H173</f>
        <v>5022.98</v>
      </c>
      <c r="H173" s="7">
        <f>264.98+230</f>
        <v>494.98</v>
      </c>
      <c r="I173" s="30">
        <v>4528</v>
      </c>
      <c r="K173" s="79"/>
      <c r="L173" s="79"/>
    </row>
    <row r="174" spans="1:12" ht="25.5">
      <c r="A174" s="109" t="s">
        <v>359</v>
      </c>
      <c r="B174" s="110" t="s">
        <v>360</v>
      </c>
      <c r="C174" s="87"/>
      <c r="D174" s="10"/>
      <c r="E174" s="10"/>
      <c r="F174" s="10"/>
      <c r="G174" s="7">
        <f>I174+H174</f>
        <v>-0.1</v>
      </c>
      <c r="H174" s="7"/>
      <c r="I174" s="25">
        <v>-0.1</v>
      </c>
      <c r="K174" s="79"/>
      <c r="L174" s="79"/>
    </row>
    <row r="175" spans="1:9" ht="17.25" customHeight="1">
      <c r="A175" s="84" t="s">
        <v>361</v>
      </c>
      <c r="B175" s="80" t="s">
        <v>362</v>
      </c>
      <c r="C175" s="81">
        <f aca="true" t="shared" si="56" ref="C175:H175">+C176</f>
        <v>0</v>
      </c>
      <c r="D175" s="81">
        <f t="shared" si="56"/>
        <v>0</v>
      </c>
      <c r="E175" s="81">
        <f t="shared" si="56"/>
        <v>0</v>
      </c>
      <c r="F175" s="81">
        <f t="shared" si="56"/>
        <v>0</v>
      </c>
      <c r="G175" s="81">
        <f t="shared" si="56"/>
        <v>0</v>
      </c>
      <c r="H175" s="81">
        <f t="shared" si="56"/>
        <v>0</v>
      </c>
      <c r="I175" s="25">
        <v>0</v>
      </c>
    </row>
    <row r="176" spans="1:8" ht="25.5">
      <c r="A176" s="97" t="s">
        <v>363</v>
      </c>
      <c r="B176" s="88" t="s">
        <v>364</v>
      </c>
      <c r="C176" s="116"/>
      <c r="D176" s="10"/>
      <c r="E176" s="10"/>
      <c r="F176" s="10"/>
      <c r="G176" s="7"/>
      <c r="H176" s="7"/>
    </row>
    <row r="180" spans="2:5" ht="15">
      <c r="B180" s="139" t="s">
        <v>146</v>
      </c>
      <c r="C180" s="32"/>
      <c r="D180" s="140" t="s">
        <v>380</v>
      </c>
      <c r="E180" s="31"/>
    </row>
    <row r="181" spans="2:5" ht="12.75">
      <c r="B181" s="25"/>
      <c r="C181" s="30"/>
      <c r="D181" s="141"/>
      <c r="E181" s="25"/>
    </row>
    <row r="182" spans="2:5" ht="12.75">
      <c r="B182" s="138" t="s">
        <v>379</v>
      </c>
      <c r="C182" s="30"/>
      <c r="D182" s="141" t="s">
        <v>381</v>
      </c>
      <c r="E182" s="25"/>
    </row>
  </sheetData>
  <sheetProtection/>
  <protectedRanges>
    <protectedRange sqref="C3" name="Zonă1_1"/>
    <protectedRange sqref="H133 G66:H66 G113:H113 H91:H98 G111:H111 G74:H78 G25:H30 G32:H32 H33:H39 G33:G41 G44:H44 H45:H49 G45:G50 G57 G59:H63 G64 G67 G52:H54 G85:H85 G110 G112 G130:H130 G136 H86:H87 G86:G88 G90:G98 G100:H109 G116:H119 G121:G123 G125:G128 H131 G131:G134 G144:G153 G155:G161 G172:G174 G141" name="Zonă3"/>
    <protectedRange sqref="B3" name="Zonă1_1_1_1_1_1"/>
  </protectedRanges>
  <mergeCells count="2">
    <mergeCell ref="A1:C1"/>
    <mergeCell ref="A2:B2"/>
  </mergeCells>
  <printOptions horizontalCentered="1"/>
  <pageMargins left="0.7480314960629921" right="0.7480314960629921" top="0.1968503937007874" bottom="0.1968503937007874" header="0.15748031496062992" footer="0.15748031496062992"/>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2016-01-27T10:28:51Z</cp:lastPrinted>
  <dcterms:created xsi:type="dcterms:W3CDTF">2015-02-12T11:23:55Z</dcterms:created>
  <dcterms:modified xsi:type="dcterms:W3CDTF">2016-01-27T11:57:16Z</dcterms:modified>
  <cp:category/>
  <cp:version/>
  <cp:contentType/>
  <cp:contentStatus/>
</cp:coreProperties>
</file>